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autoCompressPictures="0"/>
  <mc:AlternateContent xmlns:mc="http://schemas.openxmlformats.org/markup-compatibility/2006">
    <mc:Choice Requires="x15">
      <x15ac:absPath xmlns:x15ac="http://schemas.microsoft.com/office/spreadsheetml/2010/11/ac" url="C:\Users\twilliamson\Downloads\"/>
    </mc:Choice>
  </mc:AlternateContent>
  <xr:revisionPtr revIDLastSave="0" documentId="13_ncr:1_{C7D727B9-7419-4C15-B7EA-CD0FB830E0E3}" xr6:coauthVersionLast="47" xr6:coauthVersionMax="47" xr10:uidLastSave="{00000000-0000-0000-0000-000000000000}"/>
  <bookViews>
    <workbookView xWindow="14010" yWindow="-16320" windowWidth="29040" windowHeight="15720" xr2:uid="{00000000-000D-0000-FFFF-FFFF00000000}"/>
  </bookViews>
  <sheets>
    <sheet name="street rate - benefits" sheetId="2" r:id="rId1"/>
    <sheet name="INDEX" sheetId="3" r:id="rId2"/>
    <sheet name="Master Book" sheetId="1" r:id="rId3"/>
    <sheet name="HVAC Price Guide" sheetId="6" r:id="rId4"/>
  </sheets>
  <definedNames>
    <definedName name="_xlnm.Print_Area" localSheetId="3">'HVAC Price Guide'!$A$1:$H$2024</definedName>
    <definedName name="_xlnm.Print_Area" localSheetId="1">INDEX!$A$2:$B$47</definedName>
    <definedName name="_xlnm.Print_Area" localSheetId="2">'Master Book'!$B$9:$W$435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F5" i="1" l="1"/>
  <c r="E2" i="2"/>
  <c r="A8" i="6" l="1"/>
  <c r="D8" i="6"/>
  <c r="E8" i="6"/>
  <c r="F8" i="6"/>
  <c r="H8" i="6"/>
  <c r="A9" i="6"/>
  <c r="D9" i="6"/>
  <c r="E9" i="6"/>
  <c r="F9" i="6"/>
  <c r="H9" i="6"/>
  <c r="A10" i="6"/>
  <c r="D10" i="6"/>
  <c r="E10" i="6"/>
  <c r="F10" i="6"/>
  <c r="H10" i="6"/>
  <c r="A11" i="6"/>
  <c r="E11" i="6"/>
  <c r="F11" i="6"/>
  <c r="H11" i="6"/>
  <c r="A12" i="6"/>
  <c r="E12" i="6"/>
  <c r="F12" i="6"/>
  <c r="H12" i="6"/>
  <c r="A13" i="6"/>
  <c r="E13" i="6"/>
  <c r="F13" i="6"/>
  <c r="H13" i="6"/>
  <c r="A14" i="6"/>
  <c r="B14" i="6"/>
  <c r="C14" i="6"/>
  <c r="D14" i="6"/>
  <c r="E14" i="6"/>
  <c r="F14" i="6"/>
  <c r="H14" i="6"/>
  <c r="A15" i="6"/>
  <c r="E15" i="6"/>
  <c r="F15" i="6"/>
  <c r="H15" i="6"/>
  <c r="A16" i="6"/>
  <c r="E16" i="6"/>
  <c r="F16" i="6"/>
  <c r="H16" i="6"/>
  <c r="A17" i="6"/>
  <c r="B17" i="6"/>
  <c r="C17" i="6"/>
  <c r="D17" i="6"/>
  <c r="E17" i="6"/>
  <c r="F17" i="6"/>
  <c r="H17" i="6"/>
  <c r="A18" i="6"/>
  <c r="B18" i="6"/>
  <c r="C18" i="6"/>
  <c r="D18" i="6"/>
  <c r="E18" i="6"/>
  <c r="F18" i="6"/>
  <c r="H18" i="6"/>
  <c r="A19" i="6"/>
  <c r="B19" i="6"/>
  <c r="C19" i="6"/>
  <c r="D19" i="6"/>
  <c r="E19" i="6"/>
  <c r="F19" i="6"/>
  <c r="H19" i="6"/>
  <c r="A20" i="6"/>
  <c r="E20" i="6"/>
  <c r="F20" i="6"/>
  <c r="H20" i="6"/>
  <c r="A21" i="6"/>
  <c r="E21" i="6"/>
  <c r="F21" i="6"/>
  <c r="H21" i="6"/>
  <c r="A22" i="6"/>
  <c r="E22" i="6"/>
  <c r="F22" i="6"/>
  <c r="H22" i="6"/>
  <c r="A23" i="6"/>
  <c r="E23" i="6"/>
  <c r="F23" i="6"/>
  <c r="H23" i="6"/>
  <c r="A24" i="6"/>
  <c r="E24" i="6"/>
  <c r="F24" i="6"/>
  <c r="H24" i="6"/>
  <c r="A25" i="6"/>
  <c r="E25" i="6"/>
  <c r="F25" i="6"/>
  <c r="H25" i="6"/>
  <c r="A26" i="6"/>
  <c r="E26" i="6"/>
  <c r="F26" i="6"/>
  <c r="H26" i="6"/>
  <c r="A27" i="6"/>
  <c r="E27" i="6"/>
  <c r="F27" i="6"/>
  <c r="H27" i="6"/>
  <c r="O25" i="1"/>
  <c r="M25" i="1" s="1"/>
  <c r="U25" i="1"/>
  <c r="V25" i="1" s="1"/>
  <c r="O26" i="1"/>
  <c r="M26" i="1" s="1"/>
  <c r="U26" i="1"/>
  <c r="V26" i="1" s="1"/>
  <c r="O27" i="1"/>
  <c r="M27" i="1" s="1"/>
  <c r="U27" i="1"/>
  <c r="V27" i="1" s="1"/>
  <c r="O28" i="1"/>
  <c r="M28" i="1" s="1"/>
  <c r="U28" i="1"/>
  <c r="V28" i="1" s="1"/>
  <c r="O29" i="1"/>
  <c r="M29" i="1" s="1"/>
  <c r="U29" i="1"/>
  <c r="V29" i="1" s="1"/>
  <c r="O30" i="1"/>
  <c r="M30" i="1" s="1"/>
  <c r="U30" i="1"/>
  <c r="V30" i="1" s="1"/>
  <c r="O31" i="1"/>
  <c r="M31" i="1" s="1"/>
  <c r="U31" i="1"/>
  <c r="V31" i="1" s="1"/>
  <c r="U24" i="1"/>
  <c r="V24" i="1" s="1"/>
  <c r="O24" i="1"/>
  <c r="M24" i="1"/>
  <c r="A1388" i="6"/>
  <c r="E1388" i="6"/>
  <c r="F1388" i="6"/>
  <c r="H1388" i="6"/>
  <c r="A1389" i="6"/>
  <c r="E1389" i="6"/>
  <c r="F1389" i="6"/>
  <c r="H1389" i="6"/>
  <c r="W14" i="1"/>
  <c r="W44" i="1"/>
  <c r="W45" i="1"/>
  <c r="W46" i="1"/>
  <c r="W59" i="1"/>
  <c r="W60" i="1"/>
  <c r="W64" i="1"/>
  <c r="W65" i="1"/>
  <c r="W66" i="1"/>
  <c r="W67" i="1"/>
  <c r="W71" i="1"/>
  <c r="W81" i="1"/>
  <c r="W90" i="1"/>
  <c r="W94" i="1"/>
  <c r="W93" i="1"/>
  <c r="W97" i="1"/>
  <c r="W98" i="1"/>
  <c r="W99" i="1"/>
  <c r="W100" i="1"/>
  <c r="W101" i="1"/>
  <c r="W103" i="1"/>
  <c r="W109" i="1"/>
  <c r="W114" i="1"/>
  <c r="W115" i="1"/>
  <c r="W116" i="1"/>
  <c r="W119" i="1"/>
  <c r="W120" i="1"/>
  <c r="W121" i="1"/>
  <c r="W122" i="1"/>
  <c r="W123" i="1"/>
  <c r="W133" i="1"/>
  <c r="W134" i="1"/>
  <c r="W135" i="1"/>
  <c r="W136" i="1"/>
  <c r="W139" i="1"/>
  <c r="W142" i="1"/>
  <c r="W143" i="1"/>
  <c r="W163" i="1"/>
  <c r="W164" i="1"/>
  <c r="W165" i="1"/>
  <c r="W166" i="1"/>
  <c r="W168" i="1"/>
  <c r="W169" i="1"/>
  <c r="W170" i="1"/>
  <c r="W171" i="1"/>
  <c r="W173" i="1"/>
  <c r="W187" i="1"/>
  <c r="W188" i="1"/>
  <c r="W189" i="1"/>
  <c r="W190" i="1"/>
  <c r="W192" i="1"/>
  <c r="W193" i="1"/>
  <c r="W197" i="1"/>
  <c r="W206" i="1"/>
  <c r="W207" i="1"/>
  <c r="W208" i="1"/>
  <c r="W214" i="1"/>
  <c r="W215" i="1"/>
  <c r="W216" i="1"/>
  <c r="W217" i="1"/>
  <c r="W227" i="1"/>
  <c r="W230" i="1"/>
  <c r="W231" i="1"/>
  <c r="W233" i="1"/>
  <c r="W234" i="1"/>
  <c r="W236" i="1"/>
  <c r="W237" i="1"/>
  <c r="W244" i="1"/>
  <c r="W245" i="1"/>
  <c r="W246" i="1"/>
  <c r="W247" i="1"/>
  <c r="W251" i="1"/>
  <c r="W252" i="1"/>
  <c r="W262" i="1"/>
  <c r="W263" i="1"/>
  <c r="W264" i="1"/>
  <c r="W265" i="1"/>
  <c r="W266" i="1"/>
  <c r="W269" i="1"/>
  <c r="W274" i="1"/>
  <c r="W286" i="1"/>
  <c r="W287" i="1"/>
  <c r="W290" i="1"/>
  <c r="W294" i="1"/>
  <c r="W295" i="1"/>
  <c r="W296" i="1"/>
  <c r="W297" i="1"/>
  <c r="W298" i="1"/>
  <c r="W299" i="1"/>
  <c r="W301" i="1"/>
  <c r="W302" i="1"/>
  <c r="W306" i="1"/>
  <c r="W307" i="1"/>
  <c r="W313" i="1"/>
  <c r="W325" i="1"/>
  <c r="W330" i="1"/>
  <c r="W338" i="1"/>
  <c r="W339" i="1"/>
  <c r="W341" i="1"/>
  <c r="W342" i="1"/>
  <c r="W343" i="1"/>
  <c r="W344" i="1"/>
  <c r="W349" i="1"/>
  <c r="W350" i="1"/>
  <c r="W368" i="1"/>
  <c r="W371" i="1"/>
  <c r="W372" i="1"/>
  <c r="W373" i="1"/>
  <c r="W374" i="1"/>
  <c r="W375" i="1"/>
  <c r="W391" i="1"/>
  <c r="W392" i="1"/>
  <c r="W393" i="1"/>
  <c r="W395" i="1"/>
  <c r="W396" i="1"/>
  <c r="W397" i="1"/>
  <c r="W399" i="1"/>
  <c r="W402" i="1"/>
  <c r="W403" i="1"/>
  <c r="W405" i="1"/>
  <c r="W406" i="1"/>
  <c r="W409" i="1"/>
  <c r="W412" i="1"/>
  <c r="W413" i="1"/>
  <c r="W414" i="1"/>
  <c r="W415" i="1"/>
  <c r="W416" i="1"/>
  <c r="W417" i="1"/>
  <c r="W418" i="1"/>
  <c r="W419" i="1"/>
  <c r="W420" i="1"/>
  <c r="W421" i="1"/>
  <c r="W422" i="1"/>
  <c r="W423" i="1"/>
  <c r="W424" i="1"/>
  <c r="W425" i="1"/>
  <c r="W427" i="1"/>
  <c r="W428" i="1"/>
  <c r="W429" i="1"/>
  <c r="W430" i="1"/>
  <c r="W431" i="1"/>
  <c r="W432" i="1"/>
  <c r="W433" i="1"/>
  <c r="W434" i="1"/>
  <c r="W435" i="1"/>
  <c r="U11" i="1"/>
  <c r="V11" i="1" s="1"/>
  <c r="U12" i="1"/>
  <c r="V12" i="1" s="1"/>
  <c r="U13" i="1"/>
  <c r="V13" i="1" s="1"/>
  <c r="U14" i="1"/>
  <c r="V14" i="1" s="1"/>
  <c r="U15" i="1"/>
  <c r="V15" i="1" s="1"/>
  <c r="U16" i="1"/>
  <c r="V16" i="1" s="1"/>
  <c r="U17" i="1"/>
  <c r="V17" i="1" s="1"/>
  <c r="U18" i="1"/>
  <c r="V18" i="1" s="1"/>
  <c r="U19" i="1"/>
  <c r="V19" i="1" s="1"/>
  <c r="U20" i="1"/>
  <c r="V20" i="1" s="1"/>
  <c r="U21" i="1"/>
  <c r="V21" i="1" s="1"/>
  <c r="U22" i="1"/>
  <c r="V22" i="1" s="1"/>
  <c r="U23" i="1"/>
  <c r="V23" i="1" s="1"/>
  <c r="U32" i="1"/>
  <c r="V32" i="1" s="1"/>
  <c r="U33" i="1"/>
  <c r="V33" i="1" s="1"/>
  <c r="U34" i="1"/>
  <c r="V34" i="1" s="1"/>
  <c r="U35" i="1"/>
  <c r="V35" i="1" s="1"/>
  <c r="U36" i="1"/>
  <c r="V36" i="1" s="1"/>
  <c r="U37" i="1"/>
  <c r="V37" i="1" s="1"/>
  <c r="U38" i="1"/>
  <c r="V38" i="1" s="1"/>
  <c r="U39" i="1"/>
  <c r="V39" i="1" s="1"/>
  <c r="U40" i="1"/>
  <c r="V40" i="1" s="1"/>
  <c r="U41" i="1"/>
  <c r="V41" i="1" s="1"/>
  <c r="U42" i="1"/>
  <c r="V42" i="1" s="1"/>
  <c r="U43" i="1"/>
  <c r="V43" i="1" s="1"/>
  <c r="U44" i="1"/>
  <c r="V44" i="1" s="1"/>
  <c r="U45" i="1"/>
  <c r="V45" i="1" s="1"/>
  <c r="U46" i="1"/>
  <c r="V46" i="1" s="1"/>
  <c r="U47" i="1"/>
  <c r="V47" i="1" s="1"/>
  <c r="U48" i="1"/>
  <c r="V48" i="1" s="1"/>
  <c r="U49" i="1"/>
  <c r="V49" i="1" s="1"/>
  <c r="U50" i="1"/>
  <c r="V50" i="1" s="1"/>
  <c r="U51" i="1"/>
  <c r="V51" i="1" s="1"/>
  <c r="U52" i="1"/>
  <c r="V52" i="1" s="1"/>
  <c r="U53" i="1"/>
  <c r="V53" i="1" s="1"/>
  <c r="U54" i="1"/>
  <c r="V54" i="1" s="1"/>
  <c r="U55" i="1"/>
  <c r="V55" i="1" s="1"/>
  <c r="U56" i="1"/>
  <c r="V56" i="1" s="1"/>
  <c r="U57" i="1"/>
  <c r="V57" i="1" s="1"/>
  <c r="V58" i="1"/>
  <c r="U59" i="1"/>
  <c r="V59" i="1" s="1"/>
  <c r="U60" i="1"/>
  <c r="V60" i="1" s="1"/>
  <c r="U61" i="1"/>
  <c r="V61" i="1" s="1"/>
  <c r="U62" i="1"/>
  <c r="V62" i="1" s="1"/>
  <c r="U63" i="1"/>
  <c r="V63" i="1" s="1"/>
  <c r="U64" i="1"/>
  <c r="V64" i="1" s="1"/>
  <c r="U65" i="1"/>
  <c r="V65" i="1" s="1"/>
  <c r="U66" i="1"/>
  <c r="V66" i="1" s="1"/>
  <c r="U67" i="1"/>
  <c r="V67" i="1" s="1"/>
  <c r="U68" i="1"/>
  <c r="V68" i="1" s="1"/>
  <c r="U69" i="1"/>
  <c r="V69" i="1" s="1"/>
  <c r="U70" i="1"/>
  <c r="V70" i="1" s="1"/>
  <c r="U71" i="1"/>
  <c r="V71" i="1" s="1"/>
  <c r="U72" i="1"/>
  <c r="V72" i="1" s="1"/>
  <c r="U73" i="1"/>
  <c r="V73" i="1" s="1"/>
  <c r="U74" i="1"/>
  <c r="V74" i="1" s="1"/>
  <c r="U75" i="1"/>
  <c r="V75" i="1" s="1"/>
  <c r="U76" i="1"/>
  <c r="V76" i="1" s="1"/>
  <c r="U77" i="1"/>
  <c r="V77" i="1" s="1"/>
  <c r="U78" i="1"/>
  <c r="V78" i="1" s="1"/>
  <c r="U79" i="1"/>
  <c r="V79" i="1" s="1"/>
  <c r="U80" i="1"/>
  <c r="V80" i="1" s="1"/>
  <c r="U81" i="1"/>
  <c r="V81" i="1" s="1"/>
  <c r="U82" i="1"/>
  <c r="V82" i="1" s="1"/>
  <c r="U83" i="1"/>
  <c r="V83" i="1" s="1"/>
  <c r="U84" i="1"/>
  <c r="V84" i="1" s="1"/>
  <c r="U85" i="1"/>
  <c r="V85" i="1" s="1"/>
  <c r="U86" i="1"/>
  <c r="V86" i="1" s="1"/>
  <c r="U87" i="1"/>
  <c r="V87" i="1" s="1"/>
  <c r="U88" i="1"/>
  <c r="V88" i="1" s="1"/>
  <c r="U89" i="1"/>
  <c r="V89" i="1" s="1"/>
  <c r="U90" i="1"/>
  <c r="V90" i="1" s="1"/>
  <c r="U91" i="1"/>
  <c r="V91" i="1" s="1"/>
  <c r="U92" i="1"/>
  <c r="V92" i="1" s="1"/>
  <c r="U93" i="1"/>
  <c r="V93" i="1" s="1"/>
  <c r="U94" i="1"/>
  <c r="V94" i="1" s="1"/>
  <c r="U95" i="1"/>
  <c r="V95" i="1" s="1"/>
  <c r="U96" i="1"/>
  <c r="V96" i="1" s="1"/>
  <c r="U97" i="1"/>
  <c r="V97" i="1" s="1"/>
  <c r="U98" i="1"/>
  <c r="V98" i="1" s="1"/>
  <c r="U99" i="1"/>
  <c r="V99" i="1" s="1"/>
  <c r="U100" i="1"/>
  <c r="V100" i="1" s="1"/>
  <c r="U101" i="1"/>
  <c r="V101" i="1" s="1"/>
  <c r="U102" i="1"/>
  <c r="V102" i="1" s="1"/>
  <c r="U103" i="1"/>
  <c r="V103" i="1" s="1"/>
  <c r="U104" i="1"/>
  <c r="V104" i="1" s="1"/>
  <c r="U105" i="1"/>
  <c r="V105" i="1" s="1"/>
  <c r="U106" i="1"/>
  <c r="V106" i="1" s="1"/>
  <c r="U107" i="1"/>
  <c r="V107" i="1" s="1"/>
  <c r="U108" i="1"/>
  <c r="V108" i="1" s="1"/>
  <c r="U109" i="1"/>
  <c r="V109" i="1" s="1"/>
  <c r="U110" i="1"/>
  <c r="V110" i="1" s="1"/>
  <c r="U111" i="1"/>
  <c r="V111" i="1" s="1"/>
  <c r="U112" i="1"/>
  <c r="V112" i="1" s="1"/>
  <c r="U113" i="1"/>
  <c r="V113" i="1" s="1"/>
  <c r="U114" i="1"/>
  <c r="V114" i="1" s="1"/>
  <c r="U115" i="1"/>
  <c r="V115" i="1" s="1"/>
  <c r="U116" i="1"/>
  <c r="V116" i="1" s="1"/>
  <c r="U117" i="1"/>
  <c r="V117" i="1" s="1"/>
  <c r="U118" i="1"/>
  <c r="V118" i="1" s="1"/>
  <c r="U119" i="1"/>
  <c r="V119" i="1" s="1"/>
  <c r="U120" i="1"/>
  <c r="V120" i="1" s="1"/>
  <c r="U121" i="1"/>
  <c r="V121" i="1" s="1"/>
  <c r="U122" i="1"/>
  <c r="V122" i="1" s="1"/>
  <c r="U123" i="1"/>
  <c r="V123" i="1" s="1"/>
  <c r="U124" i="1"/>
  <c r="V124" i="1" s="1"/>
  <c r="U125" i="1"/>
  <c r="V125" i="1" s="1"/>
  <c r="U126" i="1"/>
  <c r="V126" i="1" s="1"/>
  <c r="U127" i="1"/>
  <c r="V127" i="1" s="1"/>
  <c r="U128" i="1"/>
  <c r="V128" i="1" s="1"/>
  <c r="U129" i="1"/>
  <c r="V129" i="1" s="1"/>
  <c r="U130" i="1"/>
  <c r="V130" i="1" s="1"/>
  <c r="U131" i="1"/>
  <c r="V131" i="1" s="1"/>
  <c r="U132" i="1"/>
  <c r="V132" i="1" s="1"/>
  <c r="U133" i="1"/>
  <c r="V133" i="1" s="1"/>
  <c r="U134" i="1"/>
  <c r="V134" i="1" s="1"/>
  <c r="U135" i="1"/>
  <c r="V135" i="1" s="1"/>
  <c r="U136" i="1"/>
  <c r="V136" i="1" s="1"/>
  <c r="U137" i="1"/>
  <c r="V137" i="1" s="1"/>
  <c r="U138" i="1"/>
  <c r="V138" i="1" s="1"/>
  <c r="U139" i="1"/>
  <c r="V139" i="1" s="1"/>
  <c r="U140" i="1"/>
  <c r="V140" i="1" s="1"/>
  <c r="U141" i="1"/>
  <c r="V141" i="1" s="1"/>
  <c r="U142" i="1"/>
  <c r="V142" i="1" s="1"/>
  <c r="U143" i="1"/>
  <c r="V143" i="1" s="1"/>
  <c r="U144" i="1"/>
  <c r="V144" i="1" s="1"/>
  <c r="U145" i="1"/>
  <c r="V145" i="1" s="1"/>
  <c r="U146" i="1"/>
  <c r="V146" i="1" s="1"/>
  <c r="U147" i="1"/>
  <c r="V147" i="1" s="1"/>
  <c r="U148" i="1"/>
  <c r="V148" i="1" s="1"/>
  <c r="U149" i="1"/>
  <c r="V149" i="1" s="1"/>
  <c r="U150" i="1"/>
  <c r="V150" i="1" s="1"/>
  <c r="U151" i="1"/>
  <c r="V151" i="1" s="1"/>
  <c r="U152" i="1"/>
  <c r="V152" i="1" s="1"/>
  <c r="U153" i="1"/>
  <c r="V153" i="1" s="1"/>
  <c r="U154" i="1"/>
  <c r="V154" i="1" s="1"/>
  <c r="U155" i="1"/>
  <c r="V155" i="1" s="1"/>
  <c r="U156" i="1"/>
  <c r="V156" i="1" s="1"/>
  <c r="U157" i="1"/>
  <c r="V157" i="1" s="1"/>
  <c r="U158" i="1"/>
  <c r="V158" i="1" s="1"/>
  <c r="U159" i="1"/>
  <c r="V159" i="1" s="1"/>
  <c r="U160" i="1"/>
  <c r="V160" i="1" s="1"/>
  <c r="U161" i="1"/>
  <c r="V161" i="1" s="1"/>
  <c r="U162" i="1"/>
  <c r="V162" i="1" s="1"/>
  <c r="U163" i="1"/>
  <c r="V163" i="1" s="1"/>
  <c r="U164" i="1"/>
  <c r="V164" i="1" s="1"/>
  <c r="U165" i="1"/>
  <c r="V165" i="1" s="1"/>
  <c r="U166" i="1"/>
  <c r="V166" i="1" s="1"/>
  <c r="U167" i="1"/>
  <c r="V167" i="1"/>
  <c r="U168" i="1"/>
  <c r="V168" i="1" s="1"/>
  <c r="U169" i="1"/>
  <c r="V169" i="1"/>
  <c r="U170" i="1"/>
  <c r="V170" i="1" s="1"/>
  <c r="U171" i="1"/>
  <c r="V171" i="1" s="1"/>
  <c r="U172" i="1"/>
  <c r="V172" i="1" s="1"/>
  <c r="U173" i="1"/>
  <c r="V173" i="1" s="1"/>
  <c r="U174" i="1"/>
  <c r="V174" i="1" s="1"/>
  <c r="U175" i="1"/>
  <c r="V175" i="1" s="1"/>
  <c r="U176" i="1"/>
  <c r="V176" i="1" s="1"/>
  <c r="U177" i="1"/>
  <c r="V177" i="1" s="1"/>
  <c r="U178" i="1"/>
  <c r="V178" i="1" s="1"/>
  <c r="U179" i="1"/>
  <c r="V179" i="1" s="1"/>
  <c r="U180" i="1"/>
  <c r="V180" i="1" s="1"/>
  <c r="U181" i="1"/>
  <c r="V181" i="1" s="1"/>
  <c r="U182" i="1"/>
  <c r="V182" i="1" s="1"/>
  <c r="U183" i="1"/>
  <c r="V183" i="1" s="1"/>
  <c r="U184" i="1"/>
  <c r="V184" i="1" s="1"/>
  <c r="U185" i="1"/>
  <c r="V185" i="1" s="1"/>
  <c r="U186" i="1"/>
  <c r="V186" i="1" s="1"/>
  <c r="U187" i="1"/>
  <c r="V187" i="1" s="1"/>
  <c r="U188" i="1"/>
  <c r="V188" i="1" s="1"/>
  <c r="U189" i="1"/>
  <c r="V189" i="1"/>
  <c r="U190" i="1"/>
  <c r="V190" i="1" s="1"/>
  <c r="U191" i="1"/>
  <c r="V191" i="1" s="1"/>
  <c r="U192" i="1"/>
  <c r="V192" i="1" s="1"/>
  <c r="U193" i="1"/>
  <c r="V193" i="1" s="1"/>
  <c r="U194" i="1"/>
  <c r="V194" i="1" s="1"/>
  <c r="U195" i="1"/>
  <c r="V195" i="1" s="1"/>
  <c r="U196" i="1"/>
  <c r="V196" i="1" s="1"/>
  <c r="U197" i="1"/>
  <c r="V197" i="1" s="1"/>
  <c r="U198" i="1"/>
  <c r="V198" i="1" s="1"/>
  <c r="U199" i="1"/>
  <c r="V199" i="1"/>
  <c r="U200" i="1"/>
  <c r="V200" i="1" s="1"/>
  <c r="U201" i="1"/>
  <c r="V201" i="1" s="1"/>
  <c r="U202" i="1"/>
  <c r="V202" i="1" s="1"/>
  <c r="U203" i="1"/>
  <c r="V203" i="1" s="1"/>
  <c r="U204" i="1"/>
  <c r="V204" i="1" s="1"/>
  <c r="U205" i="1"/>
  <c r="V205" i="1"/>
  <c r="U206" i="1"/>
  <c r="V206" i="1" s="1"/>
  <c r="U207" i="1"/>
  <c r="V207" i="1"/>
  <c r="U208" i="1"/>
  <c r="V208" i="1" s="1"/>
  <c r="U209" i="1"/>
  <c r="V209" i="1" s="1"/>
  <c r="U210" i="1"/>
  <c r="V210" i="1" s="1"/>
  <c r="U211" i="1"/>
  <c r="V211" i="1" s="1"/>
  <c r="U212" i="1"/>
  <c r="V212" i="1" s="1"/>
  <c r="U213" i="1"/>
  <c r="V213" i="1" s="1"/>
  <c r="U214" i="1"/>
  <c r="V214" i="1" s="1"/>
  <c r="U215" i="1"/>
  <c r="V215" i="1"/>
  <c r="U216" i="1"/>
  <c r="V216" i="1" s="1"/>
  <c r="U217" i="1"/>
  <c r="V217" i="1" s="1"/>
  <c r="U218" i="1"/>
  <c r="V218" i="1" s="1"/>
  <c r="U219" i="1"/>
  <c r="V219" i="1" s="1"/>
  <c r="U220" i="1"/>
  <c r="V220" i="1" s="1"/>
  <c r="U221" i="1"/>
  <c r="V221" i="1"/>
  <c r="U222" i="1"/>
  <c r="V222" i="1" s="1"/>
  <c r="U223" i="1"/>
  <c r="V223" i="1" s="1"/>
  <c r="U224" i="1"/>
  <c r="V224" i="1" s="1"/>
  <c r="U225" i="1"/>
  <c r="V225" i="1"/>
  <c r="U226" i="1"/>
  <c r="V226" i="1" s="1"/>
  <c r="U227" i="1"/>
  <c r="V227" i="1" s="1"/>
  <c r="U228" i="1"/>
  <c r="V228" i="1" s="1"/>
  <c r="U229" i="1"/>
  <c r="V229" i="1"/>
  <c r="U230" i="1"/>
  <c r="V230" i="1" s="1"/>
  <c r="U231" i="1"/>
  <c r="V231" i="1" s="1"/>
  <c r="U232" i="1"/>
  <c r="V232" i="1" s="1"/>
  <c r="U233" i="1"/>
  <c r="V233" i="1" s="1"/>
  <c r="U234" i="1"/>
  <c r="V234" i="1" s="1"/>
  <c r="U235" i="1"/>
  <c r="V235" i="1" s="1"/>
  <c r="U236" i="1"/>
  <c r="V236" i="1" s="1"/>
  <c r="U237" i="1"/>
  <c r="V237" i="1"/>
  <c r="U238" i="1"/>
  <c r="V238" i="1" s="1"/>
  <c r="U239" i="1"/>
  <c r="V239" i="1"/>
  <c r="U240" i="1"/>
  <c r="V240" i="1" s="1"/>
  <c r="U241" i="1"/>
  <c r="V241" i="1" s="1"/>
  <c r="U242" i="1"/>
  <c r="V242" i="1" s="1"/>
  <c r="U243" i="1"/>
  <c r="V243" i="1" s="1"/>
  <c r="U244" i="1"/>
  <c r="V244" i="1" s="1"/>
  <c r="U245" i="1"/>
  <c r="V245" i="1" s="1"/>
  <c r="U246" i="1"/>
  <c r="V246" i="1" s="1"/>
  <c r="U247" i="1"/>
  <c r="V247" i="1"/>
  <c r="U248" i="1"/>
  <c r="V248" i="1" s="1"/>
  <c r="U249" i="1"/>
  <c r="V249" i="1"/>
  <c r="U250" i="1"/>
  <c r="V250" i="1" s="1"/>
  <c r="U251" i="1"/>
  <c r="V251" i="1" s="1"/>
  <c r="U252" i="1"/>
  <c r="V252" i="1" s="1"/>
  <c r="U253" i="1"/>
  <c r="V253" i="1"/>
  <c r="U254" i="1"/>
  <c r="V254" i="1" s="1"/>
  <c r="U255" i="1"/>
  <c r="V255" i="1" s="1"/>
  <c r="U256" i="1"/>
  <c r="V256" i="1" s="1"/>
  <c r="U257" i="1"/>
  <c r="V257" i="1" s="1"/>
  <c r="U258" i="1"/>
  <c r="V258" i="1" s="1"/>
  <c r="U259" i="1"/>
  <c r="V259" i="1" s="1"/>
  <c r="U260" i="1"/>
  <c r="V260" i="1" s="1"/>
  <c r="U261" i="1"/>
  <c r="V261" i="1" s="1"/>
  <c r="U262" i="1"/>
  <c r="V262" i="1" s="1"/>
  <c r="U263" i="1"/>
  <c r="V263" i="1" s="1"/>
  <c r="U264" i="1"/>
  <c r="V264" i="1" s="1"/>
  <c r="U265" i="1"/>
  <c r="V265" i="1"/>
  <c r="U266" i="1"/>
  <c r="V266" i="1" s="1"/>
  <c r="U267" i="1"/>
  <c r="V267" i="1" s="1"/>
  <c r="U268" i="1"/>
  <c r="V268" i="1" s="1"/>
  <c r="U269" i="1"/>
  <c r="V269" i="1"/>
  <c r="U270" i="1"/>
  <c r="V270" i="1" s="1"/>
  <c r="U271" i="1"/>
  <c r="V271" i="1" s="1"/>
  <c r="U272" i="1"/>
  <c r="V272" i="1" s="1"/>
  <c r="U273" i="1"/>
  <c r="V273" i="1"/>
  <c r="U274" i="1"/>
  <c r="V274" i="1" s="1"/>
  <c r="U275" i="1"/>
  <c r="V275" i="1" s="1"/>
  <c r="U276" i="1"/>
  <c r="V276" i="1" s="1"/>
  <c r="U277" i="1"/>
  <c r="V277" i="1"/>
  <c r="U278" i="1"/>
  <c r="V278" i="1" s="1"/>
  <c r="U279" i="1"/>
  <c r="V279" i="1" s="1"/>
  <c r="U280" i="1"/>
  <c r="V280" i="1" s="1"/>
  <c r="U281" i="1"/>
  <c r="V281" i="1" s="1"/>
  <c r="U282" i="1"/>
  <c r="V282" i="1" s="1"/>
  <c r="U283" i="1"/>
  <c r="V283" i="1" s="1"/>
  <c r="U284" i="1"/>
  <c r="V284" i="1" s="1"/>
  <c r="U285" i="1"/>
  <c r="V285" i="1"/>
  <c r="U286" i="1"/>
  <c r="V286" i="1" s="1"/>
  <c r="U287" i="1"/>
  <c r="V287" i="1"/>
  <c r="U288" i="1"/>
  <c r="V288" i="1" s="1"/>
  <c r="U289" i="1"/>
  <c r="V289" i="1" s="1"/>
  <c r="U290" i="1"/>
  <c r="V290" i="1" s="1"/>
  <c r="U291" i="1"/>
  <c r="V291" i="1" s="1"/>
  <c r="U292" i="1"/>
  <c r="V292" i="1" s="1"/>
  <c r="U293" i="1"/>
  <c r="V293" i="1" s="1"/>
  <c r="U294" i="1"/>
  <c r="V294" i="1" s="1"/>
  <c r="U295" i="1"/>
  <c r="V295" i="1"/>
  <c r="U296" i="1"/>
  <c r="V296" i="1" s="1"/>
  <c r="U297" i="1"/>
  <c r="V297" i="1"/>
  <c r="U298" i="1"/>
  <c r="V298" i="1" s="1"/>
  <c r="U299" i="1"/>
  <c r="V299" i="1" s="1"/>
  <c r="U300" i="1"/>
  <c r="V300" i="1" s="1"/>
  <c r="U301" i="1"/>
  <c r="V301" i="1" s="1"/>
  <c r="U302" i="1"/>
  <c r="V302" i="1" s="1"/>
  <c r="U303" i="1"/>
  <c r="V303" i="1"/>
  <c r="U304" i="1"/>
  <c r="V304" i="1" s="1"/>
  <c r="U305" i="1"/>
  <c r="V305" i="1" s="1"/>
  <c r="U306" i="1"/>
  <c r="V306" i="1" s="1"/>
  <c r="U307" i="1"/>
  <c r="V307" i="1" s="1"/>
  <c r="U308" i="1"/>
  <c r="V308" i="1" s="1"/>
  <c r="U309" i="1"/>
  <c r="V309" i="1" s="1"/>
  <c r="U310" i="1"/>
  <c r="V310" i="1" s="1"/>
  <c r="U311" i="1"/>
  <c r="V311" i="1"/>
  <c r="U312" i="1"/>
  <c r="V312" i="1" s="1"/>
  <c r="U313" i="1"/>
  <c r="V313" i="1" s="1"/>
  <c r="U314" i="1"/>
  <c r="V314" i="1" s="1"/>
  <c r="U315" i="1"/>
  <c r="V315" i="1" s="1"/>
  <c r="U316" i="1"/>
  <c r="V316" i="1" s="1"/>
  <c r="U317" i="1"/>
  <c r="V317" i="1"/>
  <c r="U318" i="1"/>
  <c r="V318" i="1" s="1"/>
  <c r="U319" i="1"/>
  <c r="V319" i="1" s="1"/>
  <c r="U320" i="1"/>
  <c r="V320" i="1" s="1"/>
  <c r="U321" i="1"/>
  <c r="V321" i="1" s="1"/>
  <c r="U322" i="1"/>
  <c r="V322" i="1" s="1"/>
  <c r="U323" i="1"/>
  <c r="V323" i="1" s="1"/>
  <c r="U324" i="1"/>
  <c r="V324" i="1" s="1"/>
  <c r="U325" i="1"/>
  <c r="V325" i="1"/>
  <c r="U326" i="1"/>
  <c r="V326" i="1" s="1"/>
  <c r="U327" i="1"/>
  <c r="V327" i="1" s="1"/>
  <c r="U328" i="1"/>
  <c r="V328" i="1" s="1"/>
  <c r="U329" i="1"/>
  <c r="V329" i="1" s="1"/>
  <c r="U330" i="1"/>
  <c r="V330" i="1" s="1"/>
  <c r="U331" i="1"/>
  <c r="V331" i="1" s="1"/>
  <c r="U332" i="1"/>
  <c r="V332" i="1" s="1"/>
  <c r="U333" i="1"/>
  <c r="V333" i="1"/>
  <c r="U334" i="1"/>
  <c r="V334" i="1" s="1"/>
  <c r="U335" i="1"/>
  <c r="V335" i="1"/>
  <c r="U336" i="1"/>
  <c r="V336" i="1" s="1"/>
  <c r="U337" i="1"/>
  <c r="V337" i="1"/>
  <c r="U338" i="1"/>
  <c r="V338" i="1" s="1"/>
  <c r="U339" i="1"/>
  <c r="V339" i="1" s="1"/>
  <c r="U340" i="1"/>
  <c r="V340" i="1"/>
  <c r="U341" i="1"/>
  <c r="V341" i="1" s="1"/>
  <c r="U342" i="1"/>
  <c r="V342" i="1"/>
  <c r="U343" i="1"/>
  <c r="V343" i="1"/>
  <c r="U344" i="1"/>
  <c r="V344" i="1"/>
  <c r="U345" i="1"/>
  <c r="V345" i="1" s="1"/>
  <c r="U346" i="1"/>
  <c r="V346" i="1" s="1"/>
  <c r="U347" i="1"/>
  <c r="V347" i="1"/>
  <c r="U348" i="1"/>
  <c r="V348" i="1"/>
  <c r="U349" i="1"/>
  <c r="V349" i="1"/>
  <c r="U350" i="1"/>
  <c r="V350" i="1" s="1"/>
  <c r="U351" i="1"/>
  <c r="V351" i="1" s="1"/>
  <c r="U352" i="1"/>
  <c r="V352" i="1" s="1"/>
  <c r="U353" i="1"/>
  <c r="V353" i="1" s="1"/>
  <c r="U354" i="1"/>
  <c r="V354" i="1"/>
  <c r="U355" i="1"/>
  <c r="V355" i="1" s="1"/>
  <c r="U356" i="1"/>
  <c r="V356" i="1" s="1"/>
  <c r="U357" i="1"/>
  <c r="V357" i="1" s="1"/>
  <c r="U358" i="1"/>
  <c r="V358" i="1"/>
  <c r="U359" i="1"/>
  <c r="V359" i="1"/>
  <c r="U360" i="1"/>
  <c r="V360" i="1" s="1"/>
  <c r="U361" i="1"/>
  <c r="V361" i="1"/>
  <c r="U362" i="1"/>
  <c r="V362" i="1" s="1"/>
  <c r="U363" i="1"/>
  <c r="V363" i="1" s="1"/>
  <c r="U364" i="1"/>
  <c r="V364" i="1"/>
  <c r="U365" i="1"/>
  <c r="V365" i="1"/>
  <c r="U366" i="1"/>
  <c r="V366" i="1"/>
  <c r="U367" i="1"/>
  <c r="V367" i="1" s="1"/>
  <c r="U368" i="1"/>
  <c r="V368" i="1" s="1"/>
  <c r="U369" i="1"/>
  <c r="V369" i="1" s="1"/>
  <c r="U370" i="1"/>
  <c r="V370" i="1"/>
  <c r="U371" i="1"/>
  <c r="V371" i="1"/>
  <c r="U372" i="1"/>
  <c r="V372" i="1"/>
  <c r="U373" i="1"/>
  <c r="V373" i="1" s="1"/>
  <c r="U374" i="1"/>
  <c r="V374" i="1"/>
  <c r="U375" i="1"/>
  <c r="V375" i="1" s="1"/>
  <c r="U376" i="1"/>
  <c r="V376" i="1" s="1"/>
  <c r="U377" i="1"/>
  <c r="V377" i="1"/>
  <c r="U378" i="1"/>
  <c r="V378" i="1"/>
  <c r="U379" i="1"/>
  <c r="V379" i="1"/>
  <c r="U380" i="1"/>
  <c r="V380" i="1" s="1"/>
  <c r="U381" i="1"/>
  <c r="V381" i="1" s="1"/>
  <c r="U382" i="1"/>
  <c r="V382" i="1" s="1"/>
  <c r="U383" i="1"/>
  <c r="V383" i="1" s="1"/>
  <c r="U384" i="1"/>
  <c r="V384" i="1"/>
  <c r="U385" i="1"/>
  <c r="V385" i="1" s="1"/>
  <c r="U386" i="1"/>
  <c r="V386" i="1" s="1"/>
  <c r="U387" i="1"/>
  <c r="V387" i="1" s="1"/>
  <c r="U388" i="1"/>
  <c r="V388" i="1"/>
  <c r="U389" i="1"/>
  <c r="V389" i="1"/>
  <c r="U390" i="1"/>
  <c r="V390" i="1" s="1"/>
  <c r="U391" i="1"/>
  <c r="V391" i="1" s="1"/>
  <c r="U392" i="1"/>
  <c r="V392" i="1" s="1"/>
  <c r="U393" i="1"/>
  <c r="V393" i="1" s="1"/>
  <c r="U394" i="1"/>
  <c r="V394" i="1"/>
  <c r="U395" i="1"/>
  <c r="V395" i="1"/>
  <c r="U396" i="1"/>
  <c r="V396" i="1"/>
  <c r="U397" i="1"/>
  <c r="V397" i="1" s="1"/>
  <c r="U398" i="1"/>
  <c r="V398" i="1" s="1"/>
  <c r="U399" i="1"/>
  <c r="V399" i="1" s="1"/>
  <c r="U400" i="1"/>
  <c r="V400" i="1"/>
  <c r="U401" i="1"/>
  <c r="V401" i="1"/>
  <c r="U402" i="1"/>
  <c r="V402" i="1"/>
  <c r="U403" i="1"/>
  <c r="V403" i="1" s="1"/>
  <c r="U404" i="1"/>
  <c r="V404" i="1" s="1"/>
  <c r="U405" i="1"/>
  <c r="V405" i="1" s="1"/>
  <c r="U406" i="1"/>
  <c r="V406" i="1" s="1"/>
  <c r="U407" i="1"/>
  <c r="V407" i="1"/>
  <c r="U408" i="1"/>
  <c r="V408" i="1" s="1"/>
  <c r="U409" i="1"/>
  <c r="V409" i="1" s="1"/>
  <c r="U410" i="1"/>
  <c r="V410" i="1" s="1"/>
  <c r="U411" i="1"/>
  <c r="V411" i="1" s="1"/>
  <c r="U412" i="1"/>
  <c r="V412" i="1"/>
  <c r="U413" i="1"/>
  <c r="V413" i="1" s="1"/>
  <c r="U414" i="1"/>
  <c r="V414" i="1" s="1"/>
  <c r="U415" i="1"/>
  <c r="V415" i="1" s="1"/>
  <c r="U416" i="1"/>
  <c r="V416" i="1" s="1"/>
  <c r="U417" i="1"/>
  <c r="V417" i="1" s="1"/>
  <c r="U418" i="1"/>
  <c r="V418" i="1"/>
  <c r="U419" i="1"/>
  <c r="V419" i="1"/>
  <c r="U420" i="1"/>
  <c r="V420" i="1"/>
  <c r="U421" i="1"/>
  <c r="V421" i="1" s="1"/>
  <c r="U422" i="1"/>
  <c r="V422" i="1" s="1"/>
  <c r="U423" i="1"/>
  <c r="V423" i="1" s="1"/>
  <c r="U424" i="1"/>
  <c r="V424" i="1" s="1"/>
  <c r="U425" i="1"/>
  <c r="V425" i="1"/>
  <c r="U426" i="1"/>
  <c r="V426" i="1"/>
  <c r="U427" i="1"/>
  <c r="V427" i="1" s="1"/>
  <c r="U428" i="1"/>
  <c r="V428" i="1" s="1"/>
  <c r="U429" i="1"/>
  <c r="V429" i="1" s="1"/>
  <c r="U430" i="1"/>
  <c r="V430" i="1" s="1"/>
  <c r="U431" i="1"/>
  <c r="V431" i="1"/>
  <c r="U432" i="1"/>
  <c r="V432" i="1"/>
  <c r="U433" i="1"/>
  <c r="V433" i="1" s="1"/>
  <c r="U434" i="1"/>
  <c r="V434" i="1" s="1"/>
  <c r="U435" i="1"/>
  <c r="V435" i="1" s="1"/>
  <c r="A1848" i="6"/>
  <c r="E1848" i="6"/>
  <c r="F1848" i="6"/>
  <c r="H1848" i="6"/>
  <c r="A1849" i="6"/>
  <c r="E1849" i="6"/>
  <c r="F1849" i="6"/>
  <c r="H1849" i="6"/>
  <c r="A1617" i="6"/>
  <c r="A513" i="6"/>
  <c r="A54" i="6"/>
  <c r="E54" i="6"/>
  <c r="F54" i="6"/>
  <c r="H54" i="6"/>
  <c r="A55" i="6"/>
  <c r="E55" i="6"/>
  <c r="F55" i="6"/>
  <c r="H55" i="6"/>
  <c r="A56" i="6"/>
  <c r="E56" i="6"/>
  <c r="F56" i="6"/>
  <c r="H56" i="6"/>
  <c r="A57" i="6"/>
  <c r="E57" i="6"/>
  <c r="F57" i="6"/>
  <c r="H57" i="6"/>
  <c r="A58" i="6"/>
  <c r="E58" i="6"/>
  <c r="F58" i="6"/>
  <c r="H58" i="6"/>
  <c r="A59" i="6"/>
  <c r="E59" i="6"/>
  <c r="F59" i="6"/>
  <c r="H59" i="6"/>
  <c r="A60" i="6"/>
  <c r="E60" i="6"/>
  <c r="F60" i="6"/>
  <c r="H60" i="6"/>
  <c r="A61" i="6"/>
  <c r="E61" i="6"/>
  <c r="F61" i="6"/>
  <c r="H61" i="6"/>
  <c r="A62" i="6"/>
  <c r="E62" i="6"/>
  <c r="F62" i="6"/>
  <c r="H62" i="6"/>
  <c r="A63" i="6"/>
  <c r="E63" i="6"/>
  <c r="F63" i="6"/>
  <c r="H63" i="6"/>
  <c r="A64" i="6"/>
  <c r="E64" i="6"/>
  <c r="F64" i="6"/>
  <c r="H64" i="6"/>
  <c r="A65" i="6"/>
  <c r="E65" i="6"/>
  <c r="F65" i="6"/>
  <c r="H65" i="6"/>
  <c r="A66" i="6"/>
  <c r="E66" i="6"/>
  <c r="F66" i="6"/>
  <c r="H66" i="6"/>
  <c r="A67" i="6"/>
  <c r="E67" i="6"/>
  <c r="F67" i="6"/>
  <c r="H67" i="6"/>
  <c r="A68" i="6"/>
  <c r="E68" i="6"/>
  <c r="F68" i="6"/>
  <c r="H68" i="6"/>
  <c r="A69" i="6"/>
  <c r="E69" i="6"/>
  <c r="F69" i="6"/>
  <c r="H69" i="6"/>
  <c r="A70" i="6"/>
  <c r="E70" i="6"/>
  <c r="F70" i="6"/>
  <c r="H70" i="6"/>
  <c r="A71" i="6"/>
  <c r="E71" i="6"/>
  <c r="F71" i="6"/>
  <c r="H71" i="6"/>
  <c r="A1710" i="6"/>
  <c r="E1710" i="6"/>
  <c r="F1710" i="6"/>
  <c r="H1710" i="6"/>
  <c r="A1711" i="6"/>
  <c r="E1711" i="6"/>
  <c r="F1711" i="6"/>
  <c r="H1711" i="6"/>
  <c r="A1712" i="6"/>
  <c r="E1712" i="6"/>
  <c r="F1712" i="6"/>
  <c r="H1712" i="6"/>
  <c r="A1713" i="6"/>
  <c r="E1713" i="6"/>
  <c r="F1713" i="6"/>
  <c r="H1713" i="6"/>
  <c r="O385" i="1"/>
  <c r="M385" i="1" s="1"/>
  <c r="O386" i="1"/>
  <c r="M386" i="1" s="1"/>
  <c r="O384" i="1"/>
  <c r="M384" i="1" s="1"/>
  <c r="A1500" i="6"/>
  <c r="E1500" i="6"/>
  <c r="F1500" i="6"/>
  <c r="H1500" i="6"/>
  <c r="A1501" i="6"/>
  <c r="E1501" i="6"/>
  <c r="F1501" i="6"/>
  <c r="H1501" i="6"/>
  <c r="A1502" i="6"/>
  <c r="E1502" i="6"/>
  <c r="F1502" i="6"/>
  <c r="H1502" i="6"/>
  <c r="A1503" i="6"/>
  <c r="E1503" i="6"/>
  <c r="F1503" i="6"/>
  <c r="H1503" i="6"/>
  <c r="A1480" i="6"/>
  <c r="E1480" i="6"/>
  <c r="F1480" i="6"/>
  <c r="H1480" i="6"/>
  <c r="A1481" i="6"/>
  <c r="E1481" i="6"/>
  <c r="F1481" i="6"/>
  <c r="H1481" i="6"/>
  <c r="A1482" i="6"/>
  <c r="E1482" i="6"/>
  <c r="F1482" i="6"/>
  <c r="H1482" i="6"/>
  <c r="A1483" i="6"/>
  <c r="E1483" i="6"/>
  <c r="F1483" i="6"/>
  <c r="H1483" i="6"/>
  <c r="A1484" i="6"/>
  <c r="E1484" i="6"/>
  <c r="F1484" i="6"/>
  <c r="H1484" i="6"/>
  <c r="A1485" i="6"/>
  <c r="E1485" i="6"/>
  <c r="F1485" i="6"/>
  <c r="H1485" i="6"/>
  <c r="A1486" i="6"/>
  <c r="E1486" i="6"/>
  <c r="F1486" i="6"/>
  <c r="H1486" i="6"/>
  <c r="A1487" i="6"/>
  <c r="E1487" i="6"/>
  <c r="F1487" i="6"/>
  <c r="H1487" i="6"/>
  <c r="A1488" i="6"/>
  <c r="E1488" i="6"/>
  <c r="F1488" i="6"/>
  <c r="H1488" i="6"/>
  <c r="A1489" i="6"/>
  <c r="E1489" i="6"/>
  <c r="F1489" i="6"/>
  <c r="H1489" i="6"/>
  <c r="A1490" i="6"/>
  <c r="E1490" i="6"/>
  <c r="F1490" i="6"/>
  <c r="H1490" i="6"/>
  <c r="A1491" i="6"/>
  <c r="E1491" i="6"/>
  <c r="F1491" i="6"/>
  <c r="H1491" i="6"/>
  <c r="A1492" i="6"/>
  <c r="E1492" i="6"/>
  <c r="F1492" i="6"/>
  <c r="H1492" i="6"/>
  <c r="A1493" i="6"/>
  <c r="E1493" i="6"/>
  <c r="F1493" i="6"/>
  <c r="H1493" i="6"/>
  <c r="A1494" i="6"/>
  <c r="E1494" i="6"/>
  <c r="F1494" i="6"/>
  <c r="H1494" i="6"/>
  <c r="A1495" i="6"/>
  <c r="E1495" i="6"/>
  <c r="F1495" i="6"/>
  <c r="H1495" i="6"/>
  <c r="A1496" i="6"/>
  <c r="E1496" i="6"/>
  <c r="F1496" i="6"/>
  <c r="H1496" i="6"/>
  <c r="A1497" i="6"/>
  <c r="E1497" i="6"/>
  <c r="F1497" i="6"/>
  <c r="H1497" i="6"/>
  <c r="A1498" i="6"/>
  <c r="E1498" i="6"/>
  <c r="F1498" i="6"/>
  <c r="H1498" i="6"/>
  <c r="A1499" i="6"/>
  <c r="E1499" i="6"/>
  <c r="F1499" i="6"/>
  <c r="H1499" i="6"/>
  <c r="A1434" i="6"/>
  <c r="E1434" i="6"/>
  <c r="F1434" i="6"/>
  <c r="H1434" i="6"/>
  <c r="A1435" i="6"/>
  <c r="E1435" i="6"/>
  <c r="F1435" i="6"/>
  <c r="H1435" i="6"/>
  <c r="A1436" i="6"/>
  <c r="E1436" i="6"/>
  <c r="F1436" i="6"/>
  <c r="H1436" i="6"/>
  <c r="A1437" i="6"/>
  <c r="E1437" i="6"/>
  <c r="F1437" i="6"/>
  <c r="H1437" i="6"/>
  <c r="A1438" i="6"/>
  <c r="E1438" i="6"/>
  <c r="F1438" i="6"/>
  <c r="H1438" i="6"/>
  <c r="A1439" i="6"/>
  <c r="E1439" i="6"/>
  <c r="F1439" i="6"/>
  <c r="H1439" i="6"/>
  <c r="A1440" i="6"/>
  <c r="E1440" i="6"/>
  <c r="F1440" i="6"/>
  <c r="H1440" i="6"/>
  <c r="A1441" i="6"/>
  <c r="E1441" i="6"/>
  <c r="F1441" i="6"/>
  <c r="H1441" i="6"/>
  <c r="A1442" i="6"/>
  <c r="E1442" i="6"/>
  <c r="F1442" i="6"/>
  <c r="H1442" i="6"/>
  <c r="A1443" i="6"/>
  <c r="E1443" i="6"/>
  <c r="F1443" i="6"/>
  <c r="H1443" i="6"/>
  <c r="A1444" i="6"/>
  <c r="E1444" i="6"/>
  <c r="F1444" i="6"/>
  <c r="H1444" i="6"/>
  <c r="A1445" i="6"/>
  <c r="E1445" i="6"/>
  <c r="F1445" i="6"/>
  <c r="H1445" i="6"/>
  <c r="A1446" i="6"/>
  <c r="E1446" i="6"/>
  <c r="F1446" i="6"/>
  <c r="H1446" i="6"/>
  <c r="A1447" i="6"/>
  <c r="E1447" i="6"/>
  <c r="F1447" i="6"/>
  <c r="H1447" i="6"/>
  <c r="A1448" i="6"/>
  <c r="E1448" i="6"/>
  <c r="F1448" i="6"/>
  <c r="H1448" i="6"/>
  <c r="O312" i="1"/>
  <c r="M312" i="1" s="1"/>
  <c r="O13" i="1"/>
  <c r="M13" i="1" s="1"/>
  <c r="O12" i="1"/>
  <c r="M12" i="1" s="1"/>
  <c r="H284" i="6"/>
  <c r="H285" i="6"/>
  <c r="H286" i="6"/>
  <c r="H287" i="6"/>
  <c r="H288" i="6"/>
  <c r="H289" i="6"/>
  <c r="H290" i="6"/>
  <c r="F284" i="6"/>
  <c r="F285" i="6"/>
  <c r="F286" i="6"/>
  <c r="F287" i="6"/>
  <c r="F288" i="6"/>
  <c r="F289" i="6"/>
  <c r="F290" i="6"/>
  <c r="A284" i="6"/>
  <c r="A285" i="6"/>
  <c r="A286" i="6"/>
  <c r="A287" i="6"/>
  <c r="A288" i="6"/>
  <c r="A289" i="6"/>
  <c r="A290" i="6"/>
  <c r="H283" i="6"/>
  <c r="F283" i="6"/>
  <c r="A283" i="6"/>
  <c r="A1986" i="6"/>
  <c r="E1986" i="6"/>
  <c r="F1986" i="6"/>
  <c r="H1986" i="6"/>
  <c r="A1987" i="6"/>
  <c r="E1987" i="6"/>
  <c r="F1987" i="6"/>
  <c r="H1987" i="6"/>
  <c r="A1988" i="6"/>
  <c r="E1988" i="6"/>
  <c r="F1988" i="6"/>
  <c r="H1988" i="6"/>
  <c r="A1989" i="6"/>
  <c r="E1989" i="6"/>
  <c r="F1989" i="6"/>
  <c r="H1989" i="6"/>
  <c r="A1990" i="6"/>
  <c r="E1990" i="6"/>
  <c r="F1990" i="6"/>
  <c r="H1990" i="6"/>
  <c r="A1991" i="6"/>
  <c r="E1991" i="6"/>
  <c r="F1991" i="6"/>
  <c r="H1991" i="6"/>
  <c r="A1992" i="6"/>
  <c r="E1992" i="6"/>
  <c r="F1992" i="6"/>
  <c r="H1992" i="6"/>
  <c r="A1993" i="6"/>
  <c r="E1993" i="6"/>
  <c r="F1993" i="6"/>
  <c r="H1993" i="6"/>
  <c r="A1994" i="6"/>
  <c r="E1994" i="6"/>
  <c r="F1994" i="6"/>
  <c r="H1994" i="6"/>
  <c r="A1940" i="6"/>
  <c r="E1940" i="6"/>
  <c r="F1940" i="6"/>
  <c r="H1940" i="6"/>
  <c r="A1941" i="6"/>
  <c r="E1941" i="6"/>
  <c r="F1941" i="6"/>
  <c r="H1941" i="6"/>
  <c r="A1942" i="6"/>
  <c r="E1942" i="6"/>
  <c r="F1942" i="6"/>
  <c r="H1942" i="6"/>
  <c r="A1943" i="6"/>
  <c r="E1943" i="6"/>
  <c r="F1943" i="6"/>
  <c r="H1943" i="6"/>
  <c r="A1944" i="6"/>
  <c r="E1944" i="6"/>
  <c r="F1944" i="6"/>
  <c r="H1944" i="6"/>
  <c r="A1945" i="6"/>
  <c r="E1945" i="6"/>
  <c r="F1945" i="6"/>
  <c r="H1945" i="6"/>
  <c r="A1946" i="6"/>
  <c r="E1946" i="6"/>
  <c r="F1946" i="6"/>
  <c r="H1946" i="6"/>
  <c r="A1947" i="6"/>
  <c r="E1947" i="6"/>
  <c r="F1947" i="6"/>
  <c r="H1947" i="6"/>
  <c r="A1894" i="6"/>
  <c r="E1894" i="6"/>
  <c r="F1894" i="6"/>
  <c r="H1894" i="6"/>
  <c r="A1895" i="6"/>
  <c r="E1895" i="6"/>
  <c r="F1895" i="6"/>
  <c r="H1895" i="6"/>
  <c r="A1896" i="6"/>
  <c r="E1896" i="6"/>
  <c r="F1896" i="6"/>
  <c r="H1896" i="6"/>
  <c r="A1897" i="6"/>
  <c r="E1897" i="6"/>
  <c r="F1897" i="6"/>
  <c r="H1897" i="6"/>
  <c r="A1898" i="6"/>
  <c r="E1898" i="6"/>
  <c r="F1898" i="6"/>
  <c r="H1898" i="6"/>
  <c r="A1899" i="6"/>
  <c r="E1899" i="6"/>
  <c r="F1899" i="6"/>
  <c r="H1899" i="6"/>
  <c r="A1900" i="6"/>
  <c r="E1900" i="6"/>
  <c r="F1900" i="6"/>
  <c r="H1900" i="6"/>
  <c r="A1901" i="6"/>
  <c r="E1901" i="6"/>
  <c r="F1901" i="6"/>
  <c r="H1901" i="6"/>
  <c r="A1902" i="6"/>
  <c r="E1902" i="6"/>
  <c r="F1902" i="6"/>
  <c r="H1902" i="6"/>
  <c r="A1903" i="6"/>
  <c r="E1903" i="6"/>
  <c r="F1903" i="6"/>
  <c r="H1903" i="6"/>
  <c r="A1904" i="6"/>
  <c r="E1904" i="6"/>
  <c r="F1904" i="6"/>
  <c r="H1904" i="6"/>
  <c r="A1905" i="6"/>
  <c r="E1905" i="6"/>
  <c r="F1905" i="6"/>
  <c r="H1905" i="6"/>
  <c r="A1802" i="6"/>
  <c r="E1802" i="6"/>
  <c r="F1802" i="6"/>
  <c r="H1802" i="6"/>
  <c r="A1803" i="6"/>
  <c r="E1803" i="6"/>
  <c r="F1803" i="6"/>
  <c r="H1803" i="6"/>
  <c r="A1804" i="6"/>
  <c r="E1804" i="6"/>
  <c r="F1804" i="6"/>
  <c r="H1804" i="6"/>
  <c r="A1805" i="6"/>
  <c r="E1805" i="6"/>
  <c r="F1805" i="6"/>
  <c r="H1805" i="6"/>
  <c r="A1806" i="6"/>
  <c r="E1806" i="6"/>
  <c r="F1806" i="6"/>
  <c r="H1806" i="6"/>
  <c r="A1807" i="6"/>
  <c r="E1807" i="6"/>
  <c r="F1807" i="6"/>
  <c r="H1807" i="6"/>
  <c r="A1808" i="6"/>
  <c r="E1808" i="6"/>
  <c r="F1808" i="6"/>
  <c r="H1808" i="6"/>
  <c r="A1809" i="6"/>
  <c r="E1809" i="6"/>
  <c r="F1809" i="6"/>
  <c r="H1809" i="6"/>
  <c r="A1810" i="6"/>
  <c r="E1810" i="6"/>
  <c r="F1810" i="6"/>
  <c r="H1810" i="6"/>
  <c r="A1811" i="6"/>
  <c r="E1811" i="6"/>
  <c r="F1811" i="6"/>
  <c r="H1811" i="6"/>
  <c r="A1801" i="6"/>
  <c r="O14" i="1"/>
  <c r="M14" i="1" s="1"/>
  <c r="H1893" i="6"/>
  <c r="F1893" i="6"/>
  <c r="E1893" i="6"/>
  <c r="A1893" i="6"/>
  <c r="H1985" i="6"/>
  <c r="F1985" i="6"/>
  <c r="E1985" i="6"/>
  <c r="A1985" i="6"/>
  <c r="O344" i="1"/>
  <c r="M344" i="1" s="1"/>
  <c r="O418" i="1"/>
  <c r="M418" i="1" s="1"/>
  <c r="O435" i="1"/>
  <c r="M435" i="1" s="1"/>
  <c r="O411" i="1"/>
  <c r="M411" i="1" s="1"/>
  <c r="O410" i="1"/>
  <c r="M410" i="1" s="1"/>
  <c r="O409" i="1"/>
  <c r="M409" i="1" s="1"/>
  <c r="O434" i="1"/>
  <c r="M434" i="1" s="1"/>
  <c r="O433" i="1"/>
  <c r="M433" i="1" s="1"/>
  <c r="O432" i="1"/>
  <c r="M432" i="1" s="1"/>
  <c r="O399" i="1"/>
  <c r="M399" i="1" s="1"/>
  <c r="O398" i="1"/>
  <c r="M398" i="1" s="1"/>
  <c r="O397" i="1"/>
  <c r="M397" i="1" s="1"/>
  <c r="O396" i="1"/>
  <c r="M396" i="1" s="1"/>
  <c r="O395" i="1"/>
  <c r="M395" i="1" s="1"/>
  <c r="O394" i="1"/>
  <c r="M394" i="1" s="1"/>
  <c r="O393" i="1"/>
  <c r="M393" i="1" s="1"/>
  <c r="O391" i="1"/>
  <c r="M391" i="1" s="1"/>
  <c r="H1939" i="6"/>
  <c r="F1939" i="6"/>
  <c r="E1939" i="6"/>
  <c r="A1939" i="6"/>
  <c r="H1847" i="6"/>
  <c r="F1847" i="6"/>
  <c r="E1847" i="6"/>
  <c r="A1847" i="6"/>
  <c r="H1801" i="6"/>
  <c r="F1801" i="6"/>
  <c r="E1801" i="6"/>
  <c r="H1756" i="6"/>
  <c r="F1756" i="6"/>
  <c r="E1756" i="6"/>
  <c r="A1756" i="6"/>
  <c r="H1755" i="6"/>
  <c r="F1755" i="6"/>
  <c r="E1755" i="6"/>
  <c r="A1755" i="6"/>
  <c r="H1709" i="6"/>
  <c r="F1709" i="6"/>
  <c r="E1709" i="6"/>
  <c r="A1709" i="6"/>
  <c r="H1676" i="6"/>
  <c r="F1676" i="6"/>
  <c r="E1676" i="6"/>
  <c r="A1676" i="6"/>
  <c r="H1675" i="6"/>
  <c r="F1675" i="6"/>
  <c r="E1675" i="6"/>
  <c r="A1675" i="6"/>
  <c r="H1674" i="6"/>
  <c r="F1674" i="6"/>
  <c r="E1674" i="6"/>
  <c r="A1674" i="6"/>
  <c r="H1673" i="6"/>
  <c r="F1673" i="6"/>
  <c r="E1673" i="6"/>
  <c r="A1673" i="6"/>
  <c r="H1672" i="6"/>
  <c r="F1672" i="6"/>
  <c r="E1672" i="6"/>
  <c r="A1672" i="6"/>
  <c r="H1671" i="6"/>
  <c r="F1671" i="6"/>
  <c r="E1671" i="6"/>
  <c r="A1671" i="6"/>
  <c r="H1670" i="6"/>
  <c r="F1670" i="6"/>
  <c r="E1670" i="6"/>
  <c r="A1670" i="6"/>
  <c r="H1669" i="6"/>
  <c r="F1669" i="6"/>
  <c r="E1669" i="6"/>
  <c r="A1669" i="6"/>
  <c r="H1668" i="6"/>
  <c r="F1668" i="6"/>
  <c r="E1668" i="6"/>
  <c r="A1668" i="6"/>
  <c r="H1667" i="6"/>
  <c r="F1667" i="6"/>
  <c r="E1667" i="6"/>
  <c r="A1667" i="6"/>
  <c r="H1666" i="6"/>
  <c r="F1666" i="6"/>
  <c r="E1666" i="6"/>
  <c r="A1666" i="6"/>
  <c r="H1665" i="6"/>
  <c r="F1665" i="6"/>
  <c r="E1665" i="6"/>
  <c r="A1665" i="6"/>
  <c r="H1664" i="6"/>
  <c r="F1664" i="6"/>
  <c r="E1664" i="6"/>
  <c r="A1664" i="6"/>
  <c r="H1663" i="6"/>
  <c r="F1663" i="6"/>
  <c r="E1663" i="6"/>
  <c r="A1663" i="6"/>
  <c r="H1619" i="6"/>
  <c r="F1619" i="6"/>
  <c r="E1619" i="6"/>
  <c r="A1619" i="6"/>
  <c r="H1618" i="6"/>
  <c r="F1618" i="6"/>
  <c r="E1618" i="6"/>
  <c r="A1618" i="6"/>
  <c r="H1617" i="6"/>
  <c r="F1617" i="6"/>
  <c r="E1617" i="6"/>
  <c r="H1585" i="6"/>
  <c r="F1585" i="6"/>
  <c r="E1585" i="6"/>
  <c r="A1585" i="6"/>
  <c r="H1584" i="6"/>
  <c r="F1584" i="6"/>
  <c r="E1584" i="6"/>
  <c r="A1584" i="6"/>
  <c r="H1583" i="6"/>
  <c r="F1583" i="6"/>
  <c r="E1583" i="6"/>
  <c r="A1583" i="6"/>
  <c r="H1582" i="6"/>
  <c r="F1582" i="6"/>
  <c r="E1582" i="6"/>
  <c r="A1582" i="6"/>
  <c r="H1581" i="6"/>
  <c r="F1581" i="6"/>
  <c r="E1581" i="6"/>
  <c r="A1581" i="6"/>
  <c r="H1580" i="6"/>
  <c r="F1580" i="6"/>
  <c r="E1580" i="6"/>
  <c r="A1580" i="6"/>
  <c r="H1579" i="6"/>
  <c r="F1579" i="6"/>
  <c r="E1579" i="6"/>
  <c r="A1579" i="6"/>
  <c r="H1578" i="6"/>
  <c r="F1578" i="6"/>
  <c r="E1578" i="6"/>
  <c r="A1578" i="6"/>
  <c r="H1577" i="6"/>
  <c r="F1577" i="6"/>
  <c r="E1577" i="6"/>
  <c r="A1577" i="6"/>
  <c r="H1576" i="6"/>
  <c r="F1576" i="6"/>
  <c r="E1576" i="6"/>
  <c r="A1576" i="6"/>
  <c r="H1575" i="6"/>
  <c r="F1575" i="6"/>
  <c r="E1575" i="6"/>
  <c r="C1575" i="6"/>
  <c r="A1575" i="6"/>
  <c r="H1574" i="6"/>
  <c r="F1574" i="6"/>
  <c r="E1574" i="6"/>
  <c r="C1574" i="6"/>
  <c r="A1574" i="6"/>
  <c r="H1573" i="6"/>
  <c r="F1573" i="6"/>
  <c r="E1573" i="6"/>
  <c r="C1573" i="6"/>
  <c r="B1573" i="6"/>
  <c r="A1573" i="6"/>
  <c r="H1572" i="6"/>
  <c r="F1572" i="6"/>
  <c r="E1572" i="6"/>
  <c r="C1572" i="6"/>
  <c r="B1572" i="6"/>
  <c r="A1572" i="6"/>
  <c r="H1571" i="6"/>
  <c r="F1571" i="6"/>
  <c r="E1571" i="6"/>
  <c r="A1571" i="6"/>
  <c r="H1530" i="6"/>
  <c r="F1530" i="6"/>
  <c r="E1530" i="6"/>
  <c r="A1530" i="6"/>
  <c r="H1529" i="6"/>
  <c r="F1529" i="6"/>
  <c r="E1529" i="6"/>
  <c r="A1529" i="6"/>
  <c r="H1528" i="6"/>
  <c r="F1528" i="6"/>
  <c r="E1528" i="6"/>
  <c r="A1528" i="6"/>
  <c r="H1527" i="6"/>
  <c r="F1527" i="6"/>
  <c r="E1527" i="6"/>
  <c r="A1527" i="6"/>
  <c r="H1526" i="6"/>
  <c r="F1526" i="6"/>
  <c r="E1526" i="6"/>
  <c r="A1526" i="6"/>
  <c r="H1525" i="6"/>
  <c r="F1525" i="6"/>
  <c r="E1525" i="6"/>
  <c r="A1525" i="6"/>
  <c r="H1479" i="6"/>
  <c r="F1479" i="6"/>
  <c r="E1479" i="6"/>
  <c r="A1479" i="6"/>
  <c r="H1433" i="6"/>
  <c r="F1433" i="6"/>
  <c r="E1433" i="6"/>
  <c r="A1433" i="6"/>
  <c r="H1387" i="6"/>
  <c r="F1387" i="6"/>
  <c r="E1387" i="6"/>
  <c r="A1387" i="6"/>
  <c r="H1345" i="6"/>
  <c r="F1345" i="6"/>
  <c r="E1345" i="6"/>
  <c r="A1345" i="6"/>
  <c r="H1344" i="6"/>
  <c r="F1344" i="6"/>
  <c r="E1344" i="6"/>
  <c r="A1344" i="6"/>
  <c r="H1343" i="6"/>
  <c r="F1343" i="6"/>
  <c r="E1343" i="6"/>
  <c r="A1343" i="6"/>
  <c r="H1342" i="6"/>
  <c r="F1342" i="6"/>
  <c r="E1342" i="6"/>
  <c r="A1342" i="6"/>
  <c r="H1341" i="6"/>
  <c r="F1341" i="6"/>
  <c r="E1341" i="6"/>
  <c r="A1341" i="6"/>
  <c r="H1302" i="6"/>
  <c r="F1302" i="6"/>
  <c r="E1302" i="6"/>
  <c r="A1302" i="6"/>
  <c r="H1301" i="6"/>
  <c r="F1301" i="6"/>
  <c r="E1301" i="6"/>
  <c r="A1301" i="6"/>
  <c r="H1300" i="6"/>
  <c r="F1300" i="6"/>
  <c r="E1300" i="6"/>
  <c r="A1300" i="6"/>
  <c r="H1299" i="6"/>
  <c r="F1299" i="6"/>
  <c r="E1299" i="6"/>
  <c r="A1299" i="6"/>
  <c r="H1298" i="6"/>
  <c r="F1298" i="6"/>
  <c r="E1298" i="6"/>
  <c r="A1298" i="6"/>
  <c r="H1297" i="6"/>
  <c r="F1297" i="6"/>
  <c r="E1297" i="6"/>
  <c r="A1297" i="6"/>
  <c r="H1296" i="6"/>
  <c r="F1296" i="6"/>
  <c r="E1296" i="6"/>
  <c r="A1296" i="6"/>
  <c r="H1295" i="6"/>
  <c r="F1295" i="6"/>
  <c r="E1295" i="6"/>
  <c r="A1295" i="6"/>
  <c r="H1256" i="6"/>
  <c r="F1256" i="6"/>
  <c r="E1256" i="6"/>
  <c r="A1256" i="6"/>
  <c r="H1255" i="6"/>
  <c r="F1255" i="6"/>
  <c r="E1255" i="6"/>
  <c r="C1255" i="6"/>
  <c r="A1255" i="6"/>
  <c r="H1254" i="6"/>
  <c r="F1254" i="6"/>
  <c r="E1254" i="6"/>
  <c r="A1254" i="6"/>
  <c r="H1253" i="6"/>
  <c r="F1253" i="6"/>
  <c r="E1253" i="6"/>
  <c r="A1253" i="6"/>
  <c r="H1252" i="6"/>
  <c r="F1252" i="6"/>
  <c r="E1252" i="6"/>
  <c r="C1252" i="6"/>
  <c r="A1252" i="6"/>
  <c r="H1251" i="6"/>
  <c r="F1251" i="6"/>
  <c r="E1251" i="6"/>
  <c r="A1251" i="6"/>
  <c r="H1250" i="6"/>
  <c r="F1250" i="6"/>
  <c r="E1250" i="6"/>
  <c r="A1250" i="6"/>
  <c r="H1249" i="6"/>
  <c r="F1249" i="6"/>
  <c r="E1249" i="6"/>
  <c r="A1249" i="6"/>
  <c r="H1216" i="6"/>
  <c r="F1216" i="6"/>
  <c r="E1216" i="6"/>
  <c r="A1216" i="6"/>
  <c r="H1215" i="6"/>
  <c r="F1215" i="6"/>
  <c r="E1215" i="6"/>
  <c r="A1215" i="6"/>
  <c r="H1214" i="6"/>
  <c r="F1214" i="6"/>
  <c r="E1214" i="6"/>
  <c r="A1214" i="6"/>
  <c r="H1213" i="6"/>
  <c r="F1213" i="6"/>
  <c r="E1213" i="6"/>
  <c r="A1213" i="6"/>
  <c r="H1212" i="6"/>
  <c r="F1212" i="6"/>
  <c r="E1212" i="6"/>
  <c r="A1212" i="6"/>
  <c r="H1211" i="6"/>
  <c r="F1211" i="6"/>
  <c r="E1211" i="6"/>
  <c r="A1211" i="6"/>
  <c r="H1210" i="6"/>
  <c r="F1210" i="6"/>
  <c r="E1210" i="6"/>
  <c r="A1210" i="6"/>
  <c r="H1209" i="6"/>
  <c r="F1209" i="6"/>
  <c r="E1209" i="6"/>
  <c r="A1209" i="6"/>
  <c r="H1208" i="6"/>
  <c r="F1208" i="6"/>
  <c r="E1208" i="6"/>
  <c r="A1208" i="6"/>
  <c r="H1207" i="6"/>
  <c r="F1207" i="6"/>
  <c r="E1207" i="6"/>
  <c r="A1207" i="6"/>
  <c r="H1206" i="6"/>
  <c r="F1206" i="6"/>
  <c r="E1206" i="6"/>
  <c r="A1206" i="6"/>
  <c r="H1205" i="6"/>
  <c r="F1205" i="6"/>
  <c r="E1205" i="6"/>
  <c r="A1205" i="6"/>
  <c r="H1204" i="6"/>
  <c r="F1204" i="6"/>
  <c r="E1204" i="6"/>
  <c r="A1204" i="6"/>
  <c r="H1203" i="6"/>
  <c r="F1203" i="6"/>
  <c r="E1203" i="6"/>
  <c r="A1203" i="6"/>
  <c r="H1166" i="6"/>
  <c r="F1166" i="6"/>
  <c r="E1166" i="6"/>
  <c r="A1166" i="6"/>
  <c r="H1165" i="6"/>
  <c r="F1165" i="6"/>
  <c r="E1165" i="6"/>
  <c r="A1165" i="6"/>
  <c r="H1164" i="6"/>
  <c r="F1164" i="6"/>
  <c r="E1164" i="6"/>
  <c r="A1164" i="6"/>
  <c r="H1163" i="6"/>
  <c r="F1163" i="6"/>
  <c r="E1163" i="6"/>
  <c r="A1163" i="6"/>
  <c r="H1162" i="6"/>
  <c r="F1162" i="6"/>
  <c r="E1162" i="6"/>
  <c r="A1162" i="6"/>
  <c r="H1161" i="6"/>
  <c r="F1161" i="6"/>
  <c r="E1161" i="6"/>
  <c r="A1161" i="6"/>
  <c r="H1160" i="6"/>
  <c r="F1160" i="6"/>
  <c r="E1160" i="6"/>
  <c r="A1160" i="6"/>
  <c r="H1159" i="6"/>
  <c r="F1159" i="6"/>
  <c r="E1159" i="6"/>
  <c r="A1159" i="6"/>
  <c r="H1158" i="6"/>
  <c r="F1158" i="6"/>
  <c r="E1158" i="6"/>
  <c r="A1158" i="6"/>
  <c r="H1157" i="6"/>
  <c r="F1157" i="6"/>
  <c r="E1157" i="6"/>
  <c r="A1157" i="6"/>
  <c r="H1117" i="6"/>
  <c r="F1117" i="6"/>
  <c r="E1117" i="6"/>
  <c r="A1117" i="6"/>
  <c r="H1116" i="6"/>
  <c r="F1116" i="6"/>
  <c r="E1116" i="6"/>
  <c r="A1116" i="6"/>
  <c r="H1115" i="6"/>
  <c r="F1115" i="6"/>
  <c r="E1115" i="6"/>
  <c r="A1115" i="6"/>
  <c r="H1114" i="6"/>
  <c r="F1114" i="6"/>
  <c r="E1114" i="6"/>
  <c r="A1114" i="6"/>
  <c r="H1113" i="6"/>
  <c r="F1113" i="6"/>
  <c r="E1113" i="6"/>
  <c r="A1113" i="6"/>
  <c r="H1112" i="6"/>
  <c r="F1112" i="6"/>
  <c r="E1112" i="6"/>
  <c r="A1112" i="6"/>
  <c r="H1111" i="6"/>
  <c r="F1111" i="6"/>
  <c r="E1111" i="6"/>
  <c r="A1111" i="6"/>
  <c r="H1069" i="6"/>
  <c r="F1069" i="6"/>
  <c r="E1069" i="6"/>
  <c r="A1069" i="6"/>
  <c r="H1068" i="6"/>
  <c r="F1068" i="6"/>
  <c r="E1068" i="6"/>
  <c r="A1068" i="6"/>
  <c r="H1067" i="6"/>
  <c r="F1067" i="6"/>
  <c r="E1067" i="6"/>
  <c r="A1067" i="6"/>
  <c r="H1066" i="6"/>
  <c r="F1066" i="6"/>
  <c r="E1066" i="6"/>
  <c r="A1066" i="6"/>
  <c r="H1065" i="6"/>
  <c r="F1065" i="6"/>
  <c r="E1065" i="6"/>
  <c r="A1065" i="6"/>
  <c r="H1029" i="6"/>
  <c r="F1029" i="6"/>
  <c r="E1029" i="6"/>
  <c r="A1029" i="6"/>
  <c r="H1028" i="6"/>
  <c r="F1028" i="6"/>
  <c r="E1028" i="6"/>
  <c r="A1028" i="6"/>
  <c r="H1027" i="6"/>
  <c r="F1027" i="6"/>
  <c r="E1027" i="6"/>
  <c r="A1027" i="6"/>
  <c r="H1026" i="6"/>
  <c r="F1026" i="6"/>
  <c r="E1026" i="6"/>
  <c r="A1026" i="6"/>
  <c r="H1025" i="6"/>
  <c r="F1025" i="6"/>
  <c r="E1025" i="6"/>
  <c r="A1025" i="6"/>
  <c r="H1024" i="6"/>
  <c r="F1024" i="6"/>
  <c r="E1024" i="6"/>
  <c r="A1024" i="6"/>
  <c r="H1023" i="6"/>
  <c r="F1023" i="6"/>
  <c r="E1023" i="6"/>
  <c r="A1023" i="6"/>
  <c r="H1022" i="6"/>
  <c r="F1022" i="6"/>
  <c r="E1022" i="6"/>
  <c r="A1022" i="6"/>
  <c r="H1021" i="6"/>
  <c r="F1021" i="6"/>
  <c r="E1021" i="6"/>
  <c r="A1021" i="6"/>
  <c r="H1020" i="6"/>
  <c r="F1020" i="6"/>
  <c r="E1020" i="6"/>
  <c r="A1020" i="6"/>
  <c r="H1019" i="6"/>
  <c r="F1019" i="6"/>
  <c r="E1019" i="6"/>
  <c r="A1019" i="6"/>
  <c r="H976" i="6"/>
  <c r="F976" i="6"/>
  <c r="E976" i="6"/>
  <c r="A976" i="6"/>
  <c r="H975" i="6"/>
  <c r="F975" i="6"/>
  <c r="E975" i="6"/>
  <c r="A975" i="6"/>
  <c r="H974" i="6"/>
  <c r="F974" i="6"/>
  <c r="E974" i="6"/>
  <c r="A974" i="6"/>
  <c r="H973" i="6"/>
  <c r="F973" i="6"/>
  <c r="E973" i="6"/>
  <c r="A973" i="6"/>
  <c r="H954" i="6"/>
  <c r="F954" i="6"/>
  <c r="E954" i="6"/>
  <c r="A954" i="6"/>
  <c r="H953" i="6"/>
  <c r="F953" i="6"/>
  <c r="E953" i="6"/>
  <c r="A953" i="6"/>
  <c r="H952" i="6"/>
  <c r="F952" i="6"/>
  <c r="E952" i="6"/>
  <c r="A952" i="6"/>
  <c r="H951" i="6"/>
  <c r="F951" i="6"/>
  <c r="E951" i="6"/>
  <c r="A951" i="6"/>
  <c r="H950" i="6"/>
  <c r="F950" i="6"/>
  <c r="E950" i="6"/>
  <c r="A950" i="6"/>
  <c r="H949" i="6"/>
  <c r="F949" i="6"/>
  <c r="E949" i="6"/>
  <c r="A949" i="6"/>
  <c r="H948" i="6"/>
  <c r="F948" i="6"/>
  <c r="E948" i="6"/>
  <c r="A948" i="6"/>
  <c r="H947" i="6"/>
  <c r="F947" i="6"/>
  <c r="E947" i="6"/>
  <c r="A947" i="6"/>
  <c r="H946" i="6"/>
  <c r="F946" i="6"/>
  <c r="E946" i="6"/>
  <c r="A946" i="6"/>
  <c r="H945" i="6"/>
  <c r="F945" i="6"/>
  <c r="E945" i="6"/>
  <c r="A945" i="6"/>
  <c r="H944" i="6"/>
  <c r="F944" i="6"/>
  <c r="E944" i="6"/>
  <c r="A944" i="6"/>
  <c r="H943" i="6"/>
  <c r="F943" i="6"/>
  <c r="E943" i="6"/>
  <c r="A943" i="6"/>
  <c r="H942" i="6"/>
  <c r="F942" i="6"/>
  <c r="E942" i="6"/>
  <c r="A942" i="6"/>
  <c r="H941" i="6"/>
  <c r="F941" i="6"/>
  <c r="E941" i="6"/>
  <c r="A941" i="6"/>
  <c r="H940" i="6"/>
  <c r="F940" i="6"/>
  <c r="E940" i="6"/>
  <c r="A940" i="6"/>
  <c r="H939" i="6"/>
  <c r="F939" i="6"/>
  <c r="E939" i="6"/>
  <c r="A939" i="6"/>
  <c r="H938" i="6"/>
  <c r="F938" i="6"/>
  <c r="E938" i="6"/>
  <c r="A938" i="6"/>
  <c r="H937" i="6"/>
  <c r="F937" i="6"/>
  <c r="E937" i="6"/>
  <c r="A937" i="6"/>
  <c r="H936" i="6"/>
  <c r="F936" i="6"/>
  <c r="E936" i="6"/>
  <c r="A936" i="6"/>
  <c r="H935" i="6"/>
  <c r="F935" i="6"/>
  <c r="E935" i="6"/>
  <c r="A935" i="6"/>
  <c r="H934" i="6"/>
  <c r="F934" i="6"/>
  <c r="E934" i="6"/>
  <c r="A934" i="6"/>
  <c r="H933" i="6"/>
  <c r="F933" i="6"/>
  <c r="E933" i="6"/>
  <c r="A933" i="6"/>
  <c r="H932" i="6"/>
  <c r="F932" i="6"/>
  <c r="E932" i="6"/>
  <c r="A932" i="6"/>
  <c r="H931" i="6"/>
  <c r="F931" i="6"/>
  <c r="E931" i="6"/>
  <c r="A931" i="6"/>
  <c r="H930" i="6"/>
  <c r="F930" i="6"/>
  <c r="E930" i="6"/>
  <c r="A930" i="6"/>
  <c r="H929" i="6"/>
  <c r="F929" i="6"/>
  <c r="E929" i="6"/>
  <c r="A929" i="6"/>
  <c r="H928" i="6"/>
  <c r="F928" i="6"/>
  <c r="E928" i="6"/>
  <c r="A928" i="6"/>
  <c r="H927" i="6"/>
  <c r="F927" i="6"/>
  <c r="E927" i="6"/>
  <c r="A927" i="6"/>
  <c r="H891" i="6"/>
  <c r="F891" i="6"/>
  <c r="E891" i="6"/>
  <c r="A891" i="6"/>
  <c r="H890" i="6"/>
  <c r="F890" i="6"/>
  <c r="E890" i="6"/>
  <c r="A890" i="6"/>
  <c r="H889" i="6"/>
  <c r="F889" i="6"/>
  <c r="E889" i="6"/>
  <c r="A889" i="6"/>
  <c r="H888" i="6"/>
  <c r="F888" i="6"/>
  <c r="E888" i="6"/>
  <c r="A888" i="6"/>
  <c r="H887" i="6"/>
  <c r="F887" i="6"/>
  <c r="E887" i="6"/>
  <c r="A887" i="6"/>
  <c r="H886" i="6"/>
  <c r="F886" i="6"/>
  <c r="E886" i="6"/>
  <c r="A886" i="6"/>
  <c r="H885" i="6"/>
  <c r="F885" i="6"/>
  <c r="E885" i="6"/>
  <c r="A885" i="6"/>
  <c r="H884" i="6"/>
  <c r="F884" i="6"/>
  <c r="E884" i="6"/>
  <c r="A884" i="6"/>
  <c r="H883" i="6"/>
  <c r="F883" i="6"/>
  <c r="E883" i="6"/>
  <c r="A883" i="6"/>
  <c r="H882" i="6"/>
  <c r="F882" i="6"/>
  <c r="E882" i="6"/>
  <c r="A882" i="6"/>
  <c r="H881" i="6"/>
  <c r="F881" i="6"/>
  <c r="E881" i="6"/>
  <c r="A881" i="6"/>
  <c r="H844" i="6"/>
  <c r="F844" i="6"/>
  <c r="E844" i="6"/>
  <c r="A844" i="6"/>
  <c r="H843" i="6"/>
  <c r="F843" i="6"/>
  <c r="E843" i="6"/>
  <c r="A843" i="6"/>
  <c r="H842" i="6"/>
  <c r="F842" i="6"/>
  <c r="E842" i="6"/>
  <c r="A842" i="6"/>
  <c r="H841" i="6"/>
  <c r="F841" i="6"/>
  <c r="E841" i="6"/>
  <c r="A841" i="6"/>
  <c r="H840" i="6"/>
  <c r="F840" i="6"/>
  <c r="E840" i="6"/>
  <c r="A840" i="6"/>
  <c r="H839" i="6"/>
  <c r="F839" i="6"/>
  <c r="E839" i="6"/>
  <c r="A839" i="6"/>
  <c r="H838" i="6"/>
  <c r="F838" i="6"/>
  <c r="E838" i="6"/>
  <c r="A838" i="6"/>
  <c r="H837" i="6"/>
  <c r="F837" i="6"/>
  <c r="E837" i="6"/>
  <c r="A837" i="6"/>
  <c r="H836" i="6"/>
  <c r="F836" i="6"/>
  <c r="E836" i="6"/>
  <c r="A836" i="6"/>
  <c r="H835" i="6"/>
  <c r="F835" i="6"/>
  <c r="E835" i="6"/>
  <c r="A835" i="6"/>
  <c r="H796" i="6"/>
  <c r="F796" i="6"/>
  <c r="E796" i="6"/>
  <c r="A796" i="6"/>
  <c r="H795" i="6"/>
  <c r="F795" i="6"/>
  <c r="E795" i="6"/>
  <c r="A795" i="6"/>
  <c r="H794" i="6"/>
  <c r="F794" i="6"/>
  <c r="E794" i="6"/>
  <c r="A794" i="6"/>
  <c r="H793" i="6"/>
  <c r="F793" i="6"/>
  <c r="E793" i="6"/>
  <c r="C793" i="6"/>
  <c r="A793" i="6"/>
  <c r="H792" i="6"/>
  <c r="F792" i="6"/>
  <c r="E792" i="6"/>
  <c r="C792" i="6"/>
  <c r="A792" i="6"/>
  <c r="H791" i="6"/>
  <c r="F791" i="6"/>
  <c r="E791" i="6"/>
  <c r="C791" i="6"/>
  <c r="B791" i="6"/>
  <c r="A791" i="6"/>
  <c r="H790" i="6"/>
  <c r="F790" i="6"/>
  <c r="E790" i="6"/>
  <c r="C790" i="6"/>
  <c r="B790" i="6"/>
  <c r="A790" i="6"/>
  <c r="H789" i="6"/>
  <c r="F789" i="6"/>
  <c r="E789" i="6"/>
  <c r="A789" i="6"/>
  <c r="H746" i="6"/>
  <c r="F746" i="6"/>
  <c r="E746" i="6"/>
  <c r="A746" i="6"/>
  <c r="H745" i="6"/>
  <c r="F745" i="6"/>
  <c r="E745" i="6"/>
  <c r="A745" i="6"/>
  <c r="H744" i="6"/>
  <c r="F744" i="6"/>
  <c r="E744" i="6"/>
  <c r="A744" i="6"/>
  <c r="H743" i="6"/>
  <c r="F743" i="6"/>
  <c r="E743" i="6"/>
  <c r="A743" i="6"/>
  <c r="H698" i="6"/>
  <c r="F698" i="6"/>
  <c r="E698" i="6"/>
  <c r="A698" i="6"/>
  <c r="H697" i="6"/>
  <c r="F697" i="6"/>
  <c r="E697" i="6"/>
  <c r="A697" i="6"/>
  <c r="H656" i="6"/>
  <c r="F656" i="6"/>
  <c r="E656" i="6"/>
  <c r="A656" i="6"/>
  <c r="H655" i="6"/>
  <c r="F655" i="6"/>
  <c r="E655" i="6"/>
  <c r="A655" i="6"/>
  <c r="H654" i="6"/>
  <c r="F654" i="6"/>
  <c r="E654" i="6"/>
  <c r="A654" i="6"/>
  <c r="H653" i="6"/>
  <c r="F653" i="6"/>
  <c r="E653" i="6"/>
  <c r="A653" i="6"/>
  <c r="H652" i="6"/>
  <c r="F652" i="6"/>
  <c r="E652" i="6"/>
  <c r="A652" i="6"/>
  <c r="H651" i="6"/>
  <c r="F651" i="6"/>
  <c r="E651" i="6"/>
  <c r="A651" i="6"/>
  <c r="H624" i="6"/>
  <c r="F624" i="6"/>
  <c r="E624" i="6"/>
  <c r="A624" i="6"/>
  <c r="H623" i="6"/>
  <c r="F623" i="6"/>
  <c r="E623" i="6"/>
  <c r="A623" i="6"/>
  <c r="H622" i="6"/>
  <c r="F622" i="6"/>
  <c r="E622" i="6"/>
  <c r="A622" i="6"/>
  <c r="H621" i="6"/>
  <c r="F621" i="6"/>
  <c r="E621" i="6"/>
  <c r="A621" i="6"/>
  <c r="H620" i="6"/>
  <c r="F620" i="6"/>
  <c r="E620" i="6"/>
  <c r="A620" i="6"/>
  <c r="H619" i="6"/>
  <c r="F619" i="6"/>
  <c r="E619" i="6"/>
  <c r="A619" i="6"/>
  <c r="H618" i="6"/>
  <c r="F618" i="6"/>
  <c r="E618" i="6"/>
  <c r="A618" i="6"/>
  <c r="H617" i="6"/>
  <c r="F617" i="6"/>
  <c r="E617" i="6"/>
  <c r="A617" i="6"/>
  <c r="H616" i="6"/>
  <c r="F616" i="6"/>
  <c r="E616" i="6"/>
  <c r="A616" i="6"/>
  <c r="H615" i="6"/>
  <c r="F615" i="6"/>
  <c r="E615" i="6"/>
  <c r="A615" i="6"/>
  <c r="H614" i="6"/>
  <c r="F614" i="6"/>
  <c r="E614" i="6"/>
  <c r="A614" i="6"/>
  <c r="H613" i="6"/>
  <c r="F613" i="6"/>
  <c r="E613" i="6"/>
  <c r="A613" i="6"/>
  <c r="H612" i="6"/>
  <c r="F612" i="6"/>
  <c r="E612" i="6"/>
  <c r="A612" i="6"/>
  <c r="H611" i="6"/>
  <c r="F611" i="6"/>
  <c r="E611" i="6"/>
  <c r="A611" i="6"/>
  <c r="H610" i="6"/>
  <c r="F610" i="6"/>
  <c r="E610" i="6"/>
  <c r="A610" i="6"/>
  <c r="H609" i="6"/>
  <c r="F609" i="6"/>
  <c r="E609" i="6"/>
  <c r="A609" i="6"/>
  <c r="H608" i="6"/>
  <c r="F608" i="6"/>
  <c r="E608" i="6"/>
  <c r="A608" i="6"/>
  <c r="H607" i="6"/>
  <c r="F607" i="6"/>
  <c r="E607" i="6"/>
  <c r="A607" i="6"/>
  <c r="H606" i="6"/>
  <c r="F606" i="6"/>
  <c r="E606" i="6"/>
  <c r="A606" i="6"/>
  <c r="H605" i="6"/>
  <c r="F605" i="6"/>
  <c r="E605" i="6"/>
  <c r="A605" i="6"/>
  <c r="H562" i="6"/>
  <c r="F562" i="6"/>
  <c r="E562" i="6"/>
  <c r="A562" i="6"/>
  <c r="H561" i="6"/>
  <c r="F561" i="6"/>
  <c r="E561" i="6"/>
  <c r="A561" i="6"/>
  <c r="H560" i="6"/>
  <c r="F560" i="6"/>
  <c r="E560" i="6"/>
  <c r="A560" i="6"/>
  <c r="H559" i="6"/>
  <c r="F559" i="6"/>
  <c r="E559" i="6"/>
  <c r="A559" i="6"/>
  <c r="H519" i="6"/>
  <c r="F519" i="6"/>
  <c r="E519" i="6"/>
  <c r="A519" i="6"/>
  <c r="H518" i="6"/>
  <c r="F518" i="6"/>
  <c r="E518" i="6"/>
  <c r="A518" i="6"/>
  <c r="H517" i="6"/>
  <c r="F517" i="6"/>
  <c r="E517" i="6"/>
  <c r="A517" i="6"/>
  <c r="H516" i="6"/>
  <c r="F516" i="6"/>
  <c r="E516" i="6"/>
  <c r="A516" i="6"/>
  <c r="H515" i="6"/>
  <c r="F515" i="6"/>
  <c r="E515" i="6"/>
  <c r="A515" i="6"/>
  <c r="H514" i="6"/>
  <c r="F514" i="6"/>
  <c r="E514" i="6"/>
  <c r="A514" i="6"/>
  <c r="H513" i="6"/>
  <c r="F513" i="6"/>
  <c r="E513" i="6"/>
  <c r="H475" i="6"/>
  <c r="F475" i="6"/>
  <c r="E475" i="6"/>
  <c r="C475" i="6"/>
  <c r="B475" i="6"/>
  <c r="A475" i="6"/>
  <c r="H474" i="6"/>
  <c r="F474" i="6"/>
  <c r="E474" i="6"/>
  <c r="C474" i="6"/>
  <c r="B474" i="6"/>
  <c r="A474" i="6"/>
  <c r="H473" i="6"/>
  <c r="F473" i="6"/>
  <c r="E473" i="6"/>
  <c r="A473" i="6"/>
  <c r="H472" i="6"/>
  <c r="F472" i="6"/>
  <c r="E472" i="6"/>
  <c r="A472" i="6"/>
  <c r="H471" i="6"/>
  <c r="F471" i="6"/>
  <c r="E471" i="6"/>
  <c r="A471" i="6"/>
  <c r="H470" i="6"/>
  <c r="F470" i="6"/>
  <c r="E470" i="6"/>
  <c r="A470" i="6"/>
  <c r="H469" i="6"/>
  <c r="F469" i="6"/>
  <c r="E469" i="6"/>
  <c r="A469" i="6"/>
  <c r="H468" i="6"/>
  <c r="F468" i="6"/>
  <c r="E468" i="6"/>
  <c r="A468" i="6"/>
  <c r="H467" i="6"/>
  <c r="F467" i="6"/>
  <c r="E467" i="6"/>
  <c r="A467" i="6"/>
  <c r="H427" i="6"/>
  <c r="F427" i="6"/>
  <c r="E427" i="6"/>
  <c r="A427" i="6"/>
  <c r="H426" i="6"/>
  <c r="F426" i="6"/>
  <c r="E426" i="6"/>
  <c r="A426" i="6"/>
  <c r="H425" i="6"/>
  <c r="F425" i="6"/>
  <c r="E425" i="6"/>
  <c r="A425" i="6"/>
  <c r="H424" i="6"/>
  <c r="F424" i="6"/>
  <c r="E424" i="6"/>
  <c r="A424" i="6"/>
  <c r="H423" i="6"/>
  <c r="F423" i="6"/>
  <c r="E423" i="6"/>
  <c r="A423" i="6"/>
  <c r="H422" i="6"/>
  <c r="F422" i="6"/>
  <c r="E422" i="6"/>
  <c r="A422" i="6"/>
  <c r="H421" i="6"/>
  <c r="F421" i="6"/>
  <c r="E421" i="6"/>
  <c r="A421" i="6"/>
  <c r="H381" i="6"/>
  <c r="F381" i="6"/>
  <c r="E381" i="6"/>
  <c r="A381" i="6"/>
  <c r="H380" i="6"/>
  <c r="F380" i="6"/>
  <c r="E380" i="6"/>
  <c r="A380" i="6"/>
  <c r="H379" i="6"/>
  <c r="F379" i="6"/>
  <c r="E379" i="6"/>
  <c r="A379" i="6"/>
  <c r="H378" i="6"/>
  <c r="F378" i="6"/>
  <c r="E378" i="6"/>
  <c r="A378" i="6"/>
  <c r="H377" i="6"/>
  <c r="F377" i="6"/>
  <c r="E377" i="6"/>
  <c r="A377" i="6"/>
  <c r="H376" i="6"/>
  <c r="F376" i="6"/>
  <c r="E376" i="6"/>
  <c r="A376" i="6"/>
  <c r="H375" i="6"/>
  <c r="F375" i="6"/>
  <c r="E375" i="6"/>
  <c r="A375" i="6"/>
  <c r="H334" i="6"/>
  <c r="F334" i="6"/>
  <c r="E334" i="6"/>
  <c r="A334" i="6"/>
  <c r="H333" i="6"/>
  <c r="F333" i="6"/>
  <c r="E333" i="6"/>
  <c r="A333" i="6"/>
  <c r="H332" i="6"/>
  <c r="F332" i="6"/>
  <c r="E332" i="6"/>
  <c r="A332" i="6"/>
  <c r="H331" i="6"/>
  <c r="F331" i="6"/>
  <c r="E331" i="6"/>
  <c r="A331" i="6"/>
  <c r="H330" i="6"/>
  <c r="F330" i="6"/>
  <c r="E330" i="6"/>
  <c r="A330" i="6"/>
  <c r="H329" i="6"/>
  <c r="F329" i="6"/>
  <c r="E329" i="6"/>
  <c r="A329" i="6"/>
  <c r="E290" i="6"/>
  <c r="E289" i="6"/>
  <c r="E288" i="6"/>
  <c r="E287" i="6"/>
  <c r="E286" i="6"/>
  <c r="E285" i="6"/>
  <c r="E284" i="6"/>
  <c r="E283" i="6"/>
  <c r="H249" i="6"/>
  <c r="F249" i="6"/>
  <c r="E249" i="6"/>
  <c r="A249" i="6"/>
  <c r="H248" i="6"/>
  <c r="F248" i="6"/>
  <c r="E248" i="6"/>
  <c r="A248" i="6"/>
  <c r="H247" i="6"/>
  <c r="F247" i="6"/>
  <c r="E247" i="6"/>
  <c r="A247" i="6"/>
  <c r="H246" i="6"/>
  <c r="F246" i="6"/>
  <c r="E246" i="6"/>
  <c r="A246" i="6"/>
  <c r="H245" i="6"/>
  <c r="F245" i="6"/>
  <c r="E245" i="6"/>
  <c r="A245" i="6"/>
  <c r="H244" i="6"/>
  <c r="F244" i="6"/>
  <c r="E244" i="6"/>
  <c r="A244" i="6"/>
  <c r="H243" i="6"/>
  <c r="F243" i="6"/>
  <c r="E243" i="6"/>
  <c r="A243" i="6"/>
  <c r="H242" i="6"/>
  <c r="F242" i="6"/>
  <c r="E242" i="6"/>
  <c r="A242" i="6"/>
  <c r="H241" i="6"/>
  <c r="F241" i="6"/>
  <c r="E241" i="6"/>
  <c r="A241" i="6"/>
  <c r="H240" i="6"/>
  <c r="F240" i="6"/>
  <c r="E240" i="6"/>
  <c r="A240" i="6"/>
  <c r="H239" i="6"/>
  <c r="F239" i="6"/>
  <c r="E239" i="6"/>
  <c r="A239" i="6"/>
  <c r="H238" i="6"/>
  <c r="F238" i="6"/>
  <c r="E238" i="6"/>
  <c r="A238" i="6"/>
  <c r="H237" i="6"/>
  <c r="F237" i="6"/>
  <c r="E237" i="6"/>
  <c r="A237" i="6"/>
  <c r="H201" i="6"/>
  <c r="F201" i="6"/>
  <c r="E201" i="6"/>
  <c r="A201" i="6"/>
  <c r="H200" i="6"/>
  <c r="F200" i="6"/>
  <c r="E200" i="6"/>
  <c r="A200" i="6"/>
  <c r="H199" i="6"/>
  <c r="F199" i="6"/>
  <c r="E199" i="6"/>
  <c r="A199" i="6"/>
  <c r="H198" i="6"/>
  <c r="F198" i="6"/>
  <c r="E198" i="6"/>
  <c r="A198" i="6"/>
  <c r="H197" i="6"/>
  <c r="F197" i="6"/>
  <c r="E197" i="6"/>
  <c r="A197" i="6"/>
  <c r="H196" i="6"/>
  <c r="F196" i="6"/>
  <c r="E196" i="6"/>
  <c r="A196" i="6"/>
  <c r="H195" i="6"/>
  <c r="F195" i="6"/>
  <c r="E195" i="6"/>
  <c r="A195" i="6"/>
  <c r="H194" i="6"/>
  <c r="F194" i="6"/>
  <c r="E194" i="6"/>
  <c r="A194" i="6"/>
  <c r="H193" i="6"/>
  <c r="F193" i="6"/>
  <c r="E193" i="6"/>
  <c r="A193" i="6"/>
  <c r="H192" i="6"/>
  <c r="F192" i="6"/>
  <c r="E192" i="6"/>
  <c r="A192" i="6"/>
  <c r="H191" i="6"/>
  <c r="F191" i="6"/>
  <c r="E191" i="6"/>
  <c r="A191" i="6"/>
  <c r="H152" i="6"/>
  <c r="F152" i="6"/>
  <c r="E152" i="6"/>
  <c r="A152" i="6"/>
  <c r="H151" i="6"/>
  <c r="F151" i="6"/>
  <c r="E151" i="6"/>
  <c r="A151" i="6"/>
  <c r="H150" i="6"/>
  <c r="F150" i="6"/>
  <c r="E150" i="6"/>
  <c r="A150" i="6"/>
  <c r="H149" i="6"/>
  <c r="F149" i="6"/>
  <c r="E149" i="6"/>
  <c r="A149" i="6"/>
  <c r="H148" i="6"/>
  <c r="F148" i="6"/>
  <c r="E148" i="6"/>
  <c r="A148" i="6"/>
  <c r="H147" i="6"/>
  <c r="F147" i="6"/>
  <c r="E147" i="6"/>
  <c r="A147" i="6"/>
  <c r="H146" i="6"/>
  <c r="F146" i="6"/>
  <c r="E146" i="6"/>
  <c r="A146" i="6"/>
  <c r="H145" i="6"/>
  <c r="F145" i="6"/>
  <c r="E145" i="6"/>
  <c r="A145" i="6"/>
  <c r="H111" i="6"/>
  <c r="F111" i="6"/>
  <c r="E111" i="6"/>
  <c r="A111" i="6"/>
  <c r="H110" i="6"/>
  <c r="F110" i="6"/>
  <c r="E110" i="6"/>
  <c r="A110" i="6"/>
  <c r="H109" i="6"/>
  <c r="F109" i="6"/>
  <c r="E109" i="6"/>
  <c r="A109" i="6"/>
  <c r="H108" i="6"/>
  <c r="F108" i="6"/>
  <c r="E108" i="6"/>
  <c r="A108" i="6"/>
  <c r="H107" i="6"/>
  <c r="F107" i="6"/>
  <c r="E107" i="6"/>
  <c r="A107" i="6"/>
  <c r="H106" i="6"/>
  <c r="F106" i="6"/>
  <c r="E106" i="6"/>
  <c r="A106" i="6"/>
  <c r="H105" i="6"/>
  <c r="F105" i="6"/>
  <c r="E105" i="6"/>
  <c r="A105" i="6"/>
  <c r="H104" i="6"/>
  <c r="F104" i="6"/>
  <c r="E104" i="6"/>
  <c r="A104" i="6"/>
  <c r="H103" i="6"/>
  <c r="F103" i="6"/>
  <c r="E103" i="6"/>
  <c r="A103" i="6"/>
  <c r="H102" i="6"/>
  <c r="F102" i="6"/>
  <c r="E102" i="6"/>
  <c r="A102" i="6"/>
  <c r="H101" i="6"/>
  <c r="F101" i="6"/>
  <c r="E101" i="6"/>
  <c r="A101" i="6"/>
  <c r="H100" i="6"/>
  <c r="F100" i="6"/>
  <c r="E100" i="6"/>
  <c r="A100" i="6"/>
  <c r="H99" i="6"/>
  <c r="F99" i="6"/>
  <c r="E99" i="6"/>
  <c r="A99" i="6"/>
  <c r="H53" i="6"/>
  <c r="F53" i="6"/>
  <c r="E53" i="6"/>
  <c r="A53" i="6"/>
  <c r="H7" i="6"/>
  <c r="F7" i="6"/>
  <c r="E7" i="6"/>
  <c r="D7" i="6"/>
  <c r="C7" i="6"/>
  <c r="B7" i="6"/>
  <c r="A7" i="6"/>
  <c r="O431" i="1"/>
  <c r="M431" i="1" s="1"/>
  <c r="O430" i="1"/>
  <c r="M430" i="1" s="1"/>
  <c r="O429" i="1"/>
  <c r="M429" i="1" s="1"/>
  <c r="O428" i="1"/>
  <c r="M428" i="1" s="1"/>
  <c r="O427" i="1"/>
  <c r="M427" i="1" s="1"/>
  <c r="O426" i="1"/>
  <c r="M426" i="1" s="1"/>
  <c r="O425" i="1"/>
  <c r="M425" i="1" s="1"/>
  <c r="O424" i="1"/>
  <c r="M424" i="1" s="1"/>
  <c r="O423" i="1"/>
  <c r="M423" i="1" s="1"/>
  <c r="O422" i="1"/>
  <c r="M422" i="1" s="1"/>
  <c r="O421" i="1"/>
  <c r="M421" i="1" s="1"/>
  <c r="O420" i="1"/>
  <c r="M420" i="1" s="1"/>
  <c r="O419" i="1"/>
  <c r="M419" i="1" s="1"/>
  <c r="O417" i="1"/>
  <c r="M417" i="1" s="1"/>
  <c r="O416" i="1"/>
  <c r="M416" i="1" s="1"/>
  <c r="O415" i="1"/>
  <c r="M415" i="1" s="1"/>
  <c r="O414" i="1"/>
  <c r="M414" i="1" s="1"/>
  <c r="O413" i="1"/>
  <c r="M413" i="1" s="1"/>
  <c r="O412" i="1"/>
  <c r="M412" i="1" s="1"/>
  <c r="O408" i="1"/>
  <c r="M408" i="1" s="1"/>
  <c r="O407" i="1"/>
  <c r="M407" i="1" s="1"/>
  <c r="O406" i="1"/>
  <c r="M406" i="1" s="1"/>
  <c r="O405" i="1"/>
  <c r="M405" i="1" s="1"/>
  <c r="O404" i="1"/>
  <c r="M404" i="1" s="1"/>
  <c r="O403" i="1"/>
  <c r="M403" i="1" s="1"/>
  <c r="O402" i="1"/>
  <c r="M402" i="1" s="1"/>
  <c r="O401" i="1"/>
  <c r="M401" i="1" s="1"/>
  <c r="O392" i="1"/>
  <c r="M392" i="1" s="1"/>
  <c r="O400" i="1"/>
  <c r="M400" i="1" s="1"/>
  <c r="O390" i="1"/>
  <c r="M390" i="1" s="1"/>
  <c r="O389" i="1"/>
  <c r="M389" i="1" s="1"/>
  <c r="O388" i="1"/>
  <c r="M388" i="1" s="1"/>
  <c r="O387" i="1"/>
  <c r="M387" i="1" s="1"/>
  <c r="O383" i="1"/>
  <c r="M383" i="1" s="1"/>
  <c r="O382" i="1"/>
  <c r="M382" i="1" s="1"/>
  <c r="O381" i="1"/>
  <c r="M381" i="1" s="1"/>
  <c r="O380" i="1"/>
  <c r="M380" i="1" s="1"/>
  <c r="O379" i="1"/>
  <c r="M379" i="1" s="1"/>
  <c r="O378" i="1"/>
  <c r="M378" i="1" s="1"/>
  <c r="O377" i="1"/>
  <c r="M377" i="1" s="1"/>
  <c r="O376" i="1"/>
  <c r="M376" i="1" s="1"/>
  <c r="O375" i="1"/>
  <c r="M375" i="1" s="1"/>
  <c r="O374" i="1"/>
  <c r="M374" i="1" s="1"/>
  <c r="O373" i="1"/>
  <c r="M373" i="1" s="1"/>
  <c r="O372" i="1"/>
  <c r="M372" i="1" s="1"/>
  <c r="O371" i="1"/>
  <c r="M371" i="1" s="1"/>
  <c r="O370" i="1"/>
  <c r="M370" i="1" s="1"/>
  <c r="O369" i="1"/>
  <c r="M369" i="1" s="1"/>
  <c r="O368" i="1"/>
  <c r="M368" i="1" s="1"/>
  <c r="O367" i="1"/>
  <c r="M367" i="1" s="1"/>
  <c r="O366" i="1"/>
  <c r="M366" i="1" s="1"/>
  <c r="O365" i="1"/>
  <c r="M365" i="1" s="1"/>
  <c r="O364" i="1"/>
  <c r="M364" i="1" s="1"/>
  <c r="O363" i="1"/>
  <c r="M363" i="1" s="1"/>
  <c r="O362" i="1"/>
  <c r="M362" i="1" s="1"/>
  <c r="O361" i="1"/>
  <c r="M361" i="1" s="1"/>
  <c r="O360" i="1"/>
  <c r="M360" i="1" s="1"/>
  <c r="O359" i="1"/>
  <c r="M359" i="1" s="1"/>
  <c r="O358" i="1"/>
  <c r="M358" i="1" s="1"/>
  <c r="O357" i="1"/>
  <c r="M357" i="1" s="1"/>
  <c r="O356" i="1"/>
  <c r="M356" i="1" s="1"/>
  <c r="O355" i="1"/>
  <c r="M355" i="1" s="1"/>
  <c r="J355" i="1"/>
  <c r="O354" i="1"/>
  <c r="M354" i="1" s="1"/>
  <c r="J354" i="1"/>
  <c r="O353" i="1"/>
  <c r="M353" i="1" s="1"/>
  <c r="J353" i="1"/>
  <c r="O352" i="1"/>
  <c r="M352" i="1" s="1"/>
  <c r="J352" i="1"/>
  <c r="O351" i="1"/>
  <c r="M351" i="1" s="1"/>
  <c r="O350" i="1"/>
  <c r="M350" i="1" s="1"/>
  <c r="O349" i="1"/>
  <c r="M349" i="1" s="1"/>
  <c r="O348" i="1"/>
  <c r="M348" i="1" s="1"/>
  <c r="O347" i="1"/>
  <c r="M347" i="1" s="1"/>
  <c r="O346" i="1"/>
  <c r="M346" i="1" s="1"/>
  <c r="O345" i="1"/>
  <c r="M345" i="1" s="1"/>
  <c r="O343" i="1"/>
  <c r="M343" i="1" s="1"/>
  <c r="O342" i="1"/>
  <c r="M342" i="1" s="1"/>
  <c r="O341" i="1"/>
  <c r="M341" i="1" s="1"/>
  <c r="O340" i="1"/>
  <c r="M340" i="1" s="1"/>
  <c r="O339" i="1"/>
  <c r="M339" i="1" s="1"/>
  <c r="O338" i="1"/>
  <c r="M338" i="1" s="1"/>
  <c r="O337" i="1"/>
  <c r="M337" i="1" s="1"/>
  <c r="O336" i="1"/>
  <c r="M336" i="1" s="1"/>
  <c r="O335" i="1"/>
  <c r="M335" i="1" s="1"/>
  <c r="O334" i="1"/>
  <c r="M334" i="1" s="1"/>
  <c r="O333" i="1"/>
  <c r="M333" i="1" s="1"/>
  <c r="O332" i="1"/>
  <c r="M332" i="1" s="1"/>
  <c r="O331" i="1"/>
  <c r="M331" i="1" s="1"/>
  <c r="O330" i="1"/>
  <c r="M330" i="1" s="1"/>
  <c r="O329" i="1"/>
  <c r="M329" i="1" s="1"/>
  <c r="O328" i="1"/>
  <c r="M328" i="1" s="1"/>
  <c r="O327" i="1"/>
  <c r="M327" i="1" s="1"/>
  <c r="O326" i="1"/>
  <c r="M326" i="1" s="1"/>
  <c r="O325" i="1"/>
  <c r="M325" i="1" s="1"/>
  <c r="O324" i="1"/>
  <c r="M324" i="1" s="1"/>
  <c r="O323" i="1"/>
  <c r="M323" i="1" s="1"/>
  <c r="O322" i="1"/>
  <c r="M322" i="1" s="1"/>
  <c r="O321" i="1"/>
  <c r="M321" i="1" s="1"/>
  <c r="O320" i="1"/>
  <c r="M320" i="1" s="1"/>
  <c r="O319" i="1"/>
  <c r="M319" i="1" s="1"/>
  <c r="O318" i="1"/>
  <c r="M318" i="1" s="1"/>
  <c r="O317" i="1"/>
  <c r="M317" i="1" s="1"/>
  <c r="O316" i="1"/>
  <c r="M316" i="1" s="1"/>
  <c r="O315" i="1"/>
  <c r="M315" i="1" s="1"/>
  <c r="O314" i="1"/>
  <c r="M314" i="1" s="1"/>
  <c r="O313" i="1"/>
  <c r="M313" i="1" s="1"/>
  <c r="O311" i="1"/>
  <c r="M311" i="1" s="1"/>
  <c r="O310" i="1"/>
  <c r="M310" i="1" s="1"/>
  <c r="O309" i="1"/>
  <c r="M309" i="1" s="1"/>
  <c r="O308" i="1"/>
  <c r="M308" i="1" s="1"/>
  <c r="O307" i="1"/>
  <c r="M307" i="1" s="1"/>
  <c r="O306" i="1"/>
  <c r="M306" i="1" s="1"/>
  <c r="O305" i="1"/>
  <c r="M305" i="1" s="1"/>
  <c r="O304" i="1"/>
  <c r="M304" i="1" s="1"/>
  <c r="O303" i="1"/>
  <c r="M303" i="1" s="1"/>
  <c r="O302" i="1"/>
  <c r="M302" i="1" s="1"/>
  <c r="O301" i="1"/>
  <c r="M301" i="1" s="1"/>
  <c r="O300" i="1"/>
  <c r="M300" i="1" s="1"/>
  <c r="O299" i="1"/>
  <c r="M299" i="1" s="1"/>
  <c r="O298" i="1"/>
  <c r="M298" i="1" s="1"/>
  <c r="O297" i="1"/>
  <c r="M297" i="1" s="1"/>
  <c r="O296" i="1"/>
  <c r="M296" i="1" s="1"/>
  <c r="O295" i="1"/>
  <c r="M295" i="1" s="1"/>
  <c r="O294" i="1"/>
  <c r="M294" i="1" s="1"/>
  <c r="O293" i="1"/>
  <c r="M293" i="1" s="1"/>
  <c r="O292" i="1"/>
  <c r="M292" i="1" s="1"/>
  <c r="O291" i="1"/>
  <c r="M291" i="1" s="1"/>
  <c r="O290" i="1"/>
  <c r="M290" i="1" s="1"/>
  <c r="J290" i="1"/>
  <c r="O289" i="1"/>
  <c r="M289" i="1" s="1"/>
  <c r="O288" i="1"/>
  <c r="M288" i="1" s="1"/>
  <c r="O287" i="1"/>
  <c r="M287" i="1" s="1"/>
  <c r="J287" i="1"/>
  <c r="O286" i="1"/>
  <c r="M286" i="1" s="1"/>
  <c r="O285" i="1"/>
  <c r="M285" i="1" s="1"/>
  <c r="O284" i="1"/>
  <c r="M284" i="1" s="1"/>
  <c r="O283" i="1"/>
  <c r="M283" i="1" s="1"/>
  <c r="O282" i="1"/>
  <c r="M282" i="1" s="1"/>
  <c r="O281" i="1"/>
  <c r="M281" i="1" s="1"/>
  <c r="O280" i="1"/>
  <c r="M280" i="1" s="1"/>
  <c r="O279" i="1"/>
  <c r="M279" i="1" s="1"/>
  <c r="O278" i="1"/>
  <c r="M278" i="1" s="1"/>
  <c r="O277" i="1"/>
  <c r="M277" i="1" s="1"/>
  <c r="O276" i="1"/>
  <c r="M276" i="1" s="1"/>
  <c r="O275" i="1"/>
  <c r="M275" i="1" s="1"/>
  <c r="O274" i="1"/>
  <c r="M274" i="1" s="1"/>
  <c r="O273" i="1"/>
  <c r="M273" i="1" s="1"/>
  <c r="O272" i="1"/>
  <c r="M272" i="1" s="1"/>
  <c r="O271" i="1"/>
  <c r="M271" i="1" s="1"/>
  <c r="O270" i="1"/>
  <c r="M270" i="1" s="1"/>
  <c r="O269" i="1"/>
  <c r="M269" i="1" s="1"/>
  <c r="O268" i="1"/>
  <c r="M268" i="1" s="1"/>
  <c r="O267" i="1"/>
  <c r="M267" i="1" s="1"/>
  <c r="O266" i="1"/>
  <c r="M266" i="1" s="1"/>
  <c r="O265" i="1"/>
  <c r="M265" i="1" s="1"/>
  <c r="O264" i="1"/>
  <c r="M264" i="1" s="1"/>
  <c r="O263" i="1"/>
  <c r="M263" i="1" s="1"/>
  <c r="O262" i="1"/>
  <c r="M262" i="1" s="1"/>
  <c r="O261" i="1"/>
  <c r="M261" i="1" s="1"/>
  <c r="O260" i="1"/>
  <c r="M260" i="1" s="1"/>
  <c r="O259" i="1"/>
  <c r="M259" i="1" s="1"/>
  <c r="O258" i="1"/>
  <c r="M258" i="1" s="1"/>
  <c r="O257" i="1"/>
  <c r="M257" i="1" s="1"/>
  <c r="O256" i="1"/>
  <c r="M256" i="1" s="1"/>
  <c r="O255" i="1"/>
  <c r="M255" i="1" s="1"/>
  <c r="O254" i="1"/>
  <c r="M254" i="1" s="1"/>
  <c r="O253" i="1"/>
  <c r="M253" i="1" s="1"/>
  <c r="O252" i="1"/>
  <c r="M252" i="1" s="1"/>
  <c r="O251" i="1"/>
  <c r="M251" i="1" s="1"/>
  <c r="O250" i="1"/>
  <c r="M250" i="1" s="1"/>
  <c r="O249" i="1"/>
  <c r="M249" i="1" s="1"/>
  <c r="O248" i="1"/>
  <c r="M248" i="1" s="1"/>
  <c r="O247" i="1"/>
  <c r="M247" i="1" s="1"/>
  <c r="O246" i="1"/>
  <c r="M246" i="1" s="1"/>
  <c r="O245" i="1"/>
  <c r="M245" i="1" s="1"/>
  <c r="O244" i="1"/>
  <c r="M244" i="1" s="1"/>
  <c r="O243" i="1"/>
  <c r="M243" i="1" s="1"/>
  <c r="O242" i="1"/>
  <c r="M242" i="1" s="1"/>
  <c r="O241" i="1"/>
  <c r="M241" i="1" s="1"/>
  <c r="O240" i="1"/>
  <c r="M240" i="1" s="1"/>
  <c r="O239" i="1"/>
  <c r="M239" i="1" s="1"/>
  <c r="O238" i="1"/>
  <c r="M238" i="1" s="1"/>
  <c r="O237" i="1"/>
  <c r="M237" i="1" s="1"/>
  <c r="O236" i="1"/>
  <c r="M236" i="1" s="1"/>
  <c r="O235" i="1"/>
  <c r="M235" i="1" s="1"/>
  <c r="O234" i="1"/>
  <c r="M234" i="1" s="1"/>
  <c r="O233" i="1"/>
  <c r="M233" i="1" s="1"/>
  <c r="O232" i="1"/>
  <c r="M232" i="1" s="1"/>
  <c r="O231" i="1"/>
  <c r="M231" i="1" s="1"/>
  <c r="O230" i="1"/>
  <c r="M230" i="1" s="1"/>
  <c r="O229" i="1"/>
  <c r="M229" i="1" s="1"/>
  <c r="O228" i="1"/>
  <c r="M228" i="1" s="1"/>
  <c r="O227" i="1"/>
  <c r="M227" i="1" s="1"/>
  <c r="O226" i="1"/>
  <c r="M226" i="1" s="1"/>
  <c r="O225" i="1"/>
  <c r="M225" i="1" s="1"/>
  <c r="O224" i="1"/>
  <c r="M224" i="1" s="1"/>
  <c r="O223" i="1"/>
  <c r="M223" i="1" s="1"/>
  <c r="O222" i="1"/>
  <c r="M222" i="1" s="1"/>
  <c r="O221" i="1"/>
  <c r="M221" i="1" s="1"/>
  <c r="O220" i="1"/>
  <c r="M220" i="1" s="1"/>
  <c r="O219" i="1"/>
  <c r="M219" i="1" s="1"/>
  <c r="O218" i="1"/>
  <c r="M218" i="1" s="1"/>
  <c r="O217" i="1"/>
  <c r="M217" i="1" s="1"/>
  <c r="O216" i="1"/>
  <c r="M216" i="1" s="1"/>
  <c r="O215" i="1"/>
  <c r="M215" i="1" s="1"/>
  <c r="O214" i="1"/>
  <c r="M214" i="1" s="1"/>
  <c r="O213" i="1"/>
  <c r="M213" i="1" s="1"/>
  <c r="O212" i="1"/>
  <c r="M212" i="1" s="1"/>
  <c r="O211" i="1"/>
  <c r="M211" i="1" s="1"/>
  <c r="O210" i="1"/>
  <c r="M210" i="1" s="1"/>
  <c r="O209" i="1"/>
  <c r="M209" i="1" s="1"/>
  <c r="O208" i="1"/>
  <c r="M208" i="1" s="1"/>
  <c r="O207" i="1"/>
  <c r="M207" i="1" s="1"/>
  <c r="O206" i="1"/>
  <c r="M206" i="1" s="1"/>
  <c r="O205" i="1"/>
  <c r="M205" i="1" s="1"/>
  <c r="O204" i="1"/>
  <c r="M204" i="1" s="1"/>
  <c r="O203" i="1"/>
  <c r="M203" i="1" s="1"/>
  <c r="O202" i="1"/>
  <c r="M202" i="1" s="1"/>
  <c r="O201" i="1"/>
  <c r="M201" i="1" s="1"/>
  <c r="O200" i="1"/>
  <c r="M200" i="1" s="1"/>
  <c r="O199" i="1"/>
  <c r="M199" i="1" s="1"/>
  <c r="O198" i="1"/>
  <c r="M198" i="1" s="1"/>
  <c r="O197" i="1"/>
  <c r="M197" i="1" s="1"/>
  <c r="O196" i="1"/>
  <c r="M196" i="1" s="1"/>
  <c r="O195" i="1"/>
  <c r="M195" i="1" s="1"/>
  <c r="O194" i="1"/>
  <c r="M194" i="1" s="1"/>
  <c r="O193" i="1"/>
  <c r="M193" i="1" s="1"/>
  <c r="O192" i="1"/>
  <c r="M192" i="1" s="1"/>
  <c r="O191" i="1"/>
  <c r="M191" i="1" s="1"/>
  <c r="O190" i="1"/>
  <c r="M190" i="1" s="1"/>
  <c r="O189" i="1"/>
  <c r="M189" i="1" s="1"/>
  <c r="O188" i="1"/>
  <c r="M188" i="1" s="1"/>
  <c r="O187" i="1"/>
  <c r="M187" i="1" s="1"/>
  <c r="O186" i="1"/>
  <c r="M186" i="1" s="1"/>
  <c r="O185" i="1"/>
  <c r="M185" i="1" s="1"/>
  <c r="O184" i="1"/>
  <c r="M184" i="1" s="1"/>
  <c r="O183" i="1"/>
  <c r="M183" i="1" s="1"/>
  <c r="O182" i="1"/>
  <c r="M182" i="1" s="1"/>
  <c r="O181" i="1"/>
  <c r="M181" i="1" s="1"/>
  <c r="O180" i="1"/>
  <c r="M180" i="1" s="1"/>
  <c r="J180" i="1"/>
  <c r="O179" i="1"/>
  <c r="M179" i="1" s="1"/>
  <c r="J179" i="1"/>
  <c r="O178" i="1"/>
  <c r="M178" i="1" s="1"/>
  <c r="J178" i="1"/>
  <c r="O177" i="1"/>
  <c r="M177" i="1" s="1"/>
  <c r="J177" i="1"/>
  <c r="O176" i="1"/>
  <c r="M176" i="1" s="1"/>
  <c r="O175" i="1"/>
  <c r="M175" i="1" s="1"/>
  <c r="O174" i="1"/>
  <c r="M174" i="1" s="1"/>
  <c r="O173" i="1"/>
  <c r="M173" i="1" s="1"/>
  <c r="O172" i="1"/>
  <c r="M172" i="1" s="1"/>
  <c r="O171" i="1"/>
  <c r="M171" i="1" s="1"/>
  <c r="O170" i="1"/>
  <c r="M170" i="1" s="1"/>
  <c r="O169" i="1"/>
  <c r="M169" i="1" s="1"/>
  <c r="O168" i="1"/>
  <c r="M168" i="1" s="1"/>
  <c r="O167" i="1"/>
  <c r="M167" i="1" s="1"/>
  <c r="O166" i="1"/>
  <c r="M166" i="1" s="1"/>
  <c r="O165" i="1"/>
  <c r="M165" i="1" s="1"/>
  <c r="O164" i="1"/>
  <c r="M164" i="1" s="1"/>
  <c r="O163" i="1"/>
  <c r="M163" i="1" s="1"/>
  <c r="O162" i="1"/>
  <c r="M162" i="1" s="1"/>
  <c r="O161" i="1"/>
  <c r="M161" i="1" s="1"/>
  <c r="O160" i="1"/>
  <c r="M160" i="1" s="1"/>
  <c r="O159" i="1"/>
  <c r="M159" i="1" s="1"/>
  <c r="O158" i="1"/>
  <c r="M158" i="1" s="1"/>
  <c r="O157" i="1"/>
  <c r="M157" i="1" s="1"/>
  <c r="O156" i="1"/>
  <c r="M156" i="1" s="1"/>
  <c r="O155" i="1"/>
  <c r="M155" i="1" s="1"/>
  <c r="O154" i="1"/>
  <c r="M154" i="1" s="1"/>
  <c r="O153" i="1"/>
  <c r="M153" i="1" s="1"/>
  <c r="O152" i="1"/>
  <c r="M152" i="1" s="1"/>
  <c r="O151" i="1"/>
  <c r="M151" i="1" s="1"/>
  <c r="O150" i="1"/>
  <c r="M150" i="1" s="1"/>
  <c r="O149" i="1"/>
  <c r="M149" i="1" s="1"/>
  <c r="O148" i="1"/>
  <c r="M148" i="1" s="1"/>
  <c r="O147" i="1"/>
  <c r="M147" i="1" s="1"/>
  <c r="O146" i="1"/>
  <c r="M146" i="1" s="1"/>
  <c r="O145" i="1"/>
  <c r="M145" i="1" s="1"/>
  <c r="O144" i="1"/>
  <c r="M144" i="1" s="1"/>
  <c r="O143" i="1"/>
  <c r="M143" i="1" s="1"/>
  <c r="O142" i="1"/>
  <c r="M142" i="1" s="1"/>
  <c r="O141" i="1"/>
  <c r="M141" i="1" s="1"/>
  <c r="O140" i="1"/>
  <c r="M140" i="1" s="1"/>
  <c r="O139" i="1"/>
  <c r="M139" i="1" s="1"/>
  <c r="O138" i="1"/>
  <c r="M138" i="1" s="1"/>
  <c r="O137" i="1"/>
  <c r="M137" i="1" s="1"/>
  <c r="O136" i="1"/>
  <c r="M136" i="1" s="1"/>
  <c r="O135" i="1"/>
  <c r="M135" i="1" s="1"/>
  <c r="O134" i="1"/>
  <c r="M134" i="1" s="1"/>
  <c r="O133" i="1"/>
  <c r="M133" i="1" s="1"/>
  <c r="O132" i="1"/>
  <c r="M132" i="1" s="1"/>
  <c r="J132" i="1"/>
  <c r="O131" i="1"/>
  <c r="M131" i="1" s="1"/>
  <c r="J131" i="1"/>
  <c r="O130" i="1"/>
  <c r="M130" i="1" s="1"/>
  <c r="O129" i="1"/>
  <c r="M129" i="1" s="1"/>
  <c r="O128" i="1"/>
  <c r="M128" i="1" s="1"/>
  <c r="O127" i="1"/>
  <c r="M127" i="1" s="1"/>
  <c r="O126" i="1"/>
  <c r="M126" i="1" s="1"/>
  <c r="O125" i="1"/>
  <c r="M125" i="1" s="1"/>
  <c r="O124" i="1"/>
  <c r="M124" i="1" s="1"/>
  <c r="O123" i="1"/>
  <c r="M123" i="1" s="1"/>
  <c r="O122" i="1"/>
  <c r="M122" i="1" s="1"/>
  <c r="O121" i="1"/>
  <c r="M121" i="1" s="1"/>
  <c r="O120" i="1"/>
  <c r="M120" i="1" s="1"/>
  <c r="O119" i="1"/>
  <c r="M119" i="1" s="1"/>
  <c r="O118" i="1"/>
  <c r="M118" i="1" s="1"/>
  <c r="O117" i="1"/>
  <c r="M117" i="1" s="1"/>
  <c r="O116" i="1"/>
  <c r="M116" i="1" s="1"/>
  <c r="O115" i="1"/>
  <c r="M115" i="1" s="1"/>
  <c r="O114" i="1"/>
  <c r="M114" i="1" s="1"/>
  <c r="O113" i="1"/>
  <c r="M113" i="1" s="1"/>
  <c r="O112" i="1"/>
  <c r="M112" i="1" s="1"/>
  <c r="O111" i="1"/>
  <c r="M111" i="1" s="1"/>
  <c r="O110" i="1"/>
  <c r="M110" i="1" s="1"/>
  <c r="O109" i="1"/>
  <c r="M109" i="1" s="1"/>
  <c r="O108" i="1"/>
  <c r="M108" i="1" s="1"/>
  <c r="O107" i="1"/>
  <c r="M107" i="1" s="1"/>
  <c r="O106" i="1"/>
  <c r="M106" i="1" s="1"/>
  <c r="O105" i="1"/>
  <c r="M105" i="1" s="1"/>
  <c r="O104" i="1"/>
  <c r="M104" i="1" s="1"/>
  <c r="O103" i="1"/>
  <c r="M103" i="1" s="1"/>
  <c r="O102" i="1"/>
  <c r="M102" i="1" s="1"/>
  <c r="O101" i="1"/>
  <c r="M101" i="1" s="1"/>
  <c r="O100" i="1"/>
  <c r="M100" i="1" s="1"/>
  <c r="O99" i="1"/>
  <c r="M99" i="1" s="1"/>
  <c r="O98" i="1"/>
  <c r="M98" i="1" s="1"/>
  <c r="O97" i="1"/>
  <c r="M97" i="1" s="1"/>
  <c r="O96" i="1"/>
  <c r="M96" i="1" s="1"/>
  <c r="O95" i="1"/>
  <c r="M95" i="1" s="1"/>
  <c r="O94" i="1"/>
  <c r="M94" i="1" s="1"/>
  <c r="O93" i="1"/>
  <c r="M93" i="1" s="1"/>
  <c r="O92" i="1"/>
  <c r="M92" i="1" s="1"/>
  <c r="O91" i="1"/>
  <c r="M91" i="1" s="1"/>
  <c r="O90" i="1"/>
  <c r="M90" i="1" s="1"/>
  <c r="O89" i="1"/>
  <c r="M89" i="1" s="1"/>
  <c r="O88" i="1"/>
  <c r="M88" i="1" s="1"/>
  <c r="O87" i="1"/>
  <c r="M87" i="1" s="1"/>
  <c r="O86" i="1"/>
  <c r="M86" i="1" s="1"/>
  <c r="O85" i="1"/>
  <c r="M85" i="1" s="1"/>
  <c r="O84" i="1"/>
  <c r="M84" i="1" s="1"/>
  <c r="O83" i="1"/>
  <c r="M83" i="1" s="1"/>
  <c r="O82" i="1"/>
  <c r="M82" i="1" s="1"/>
  <c r="O81" i="1"/>
  <c r="M81" i="1" s="1"/>
  <c r="O80" i="1"/>
  <c r="M80" i="1" s="1"/>
  <c r="O79" i="1"/>
  <c r="M79" i="1" s="1"/>
  <c r="O78" i="1"/>
  <c r="M78" i="1" s="1"/>
  <c r="O77" i="1"/>
  <c r="M77" i="1" s="1"/>
  <c r="O76" i="1"/>
  <c r="M76" i="1" s="1"/>
  <c r="O75" i="1"/>
  <c r="M75" i="1" s="1"/>
  <c r="O74" i="1"/>
  <c r="M74" i="1" s="1"/>
  <c r="O73" i="1"/>
  <c r="M73" i="1" s="1"/>
  <c r="O72" i="1"/>
  <c r="M72" i="1" s="1"/>
  <c r="O71" i="1"/>
  <c r="M71" i="1" s="1"/>
  <c r="O70" i="1"/>
  <c r="M70" i="1" s="1"/>
  <c r="O69" i="1"/>
  <c r="M69" i="1" s="1"/>
  <c r="O68" i="1"/>
  <c r="M68" i="1" s="1"/>
  <c r="O67" i="1"/>
  <c r="M67" i="1" s="1"/>
  <c r="O66" i="1"/>
  <c r="M66" i="1" s="1"/>
  <c r="O65" i="1"/>
  <c r="M65" i="1" s="1"/>
  <c r="O64" i="1"/>
  <c r="M64" i="1" s="1"/>
  <c r="O63" i="1"/>
  <c r="M63" i="1" s="1"/>
  <c r="O62" i="1"/>
  <c r="M62" i="1" s="1"/>
  <c r="O61" i="1"/>
  <c r="M61" i="1" s="1"/>
  <c r="O60" i="1"/>
  <c r="M60" i="1" s="1"/>
  <c r="O59" i="1"/>
  <c r="M59" i="1" s="1"/>
  <c r="O58" i="1"/>
  <c r="M58" i="1" s="1"/>
  <c r="O57" i="1"/>
  <c r="M57" i="1" s="1"/>
  <c r="O56" i="1"/>
  <c r="M56" i="1" s="1"/>
  <c r="O55" i="1"/>
  <c r="M55" i="1" s="1"/>
  <c r="O54" i="1"/>
  <c r="M54" i="1" s="1"/>
  <c r="O53" i="1"/>
  <c r="M53" i="1" s="1"/>
  <c r="O52" i="1"/>
  <c r="M52" i="1" s="1"/>
  <c r="O51" i="1"/>
  <c r="M51" i="1" s="1"/>
  <c r="O50" i="1"/>
  <c r="M50" i="1" s="1"/>
  <c r="O49" i="1"/>
  <c r="M49" i="1" s="1"/>
  <c r="O48" i="1"/>
  <c r="M48" i="1" s="1"/>
  <c r="O47" i="1"/>
  <c r="M47" i="1" s="1"/>
  <c r="O46" i="1"/>
  <c r="M46" i="1" s="1"/>
  <c r="O45" i="1"/>
  <c r="M45" i="1" s="1"/>
  <c r="O44" i="1"/>
  <c r="M44" i="1" s="1"/>
  <c r="O43" i="1"/>
  <c r="M43" i="1" s="1"/>
  <c r="O42" i="1"/>
  <c r="M42" i="1" s="1"/>
  <c r="O41" i="1"/>
  <c r="M41" i="1" s="1"/>
  <c r="O40" i="1"/>
  <c r="M40" i="1" s="1"/>
  <c r="O39" i="1"/>
  <c r="M39" i="1" s="1"/>
  <c r="O38" i="1"/>
  <c r="M38" i="1" s="1"/>
  <c r="O37" i="1"/>
  <c r="M37" i="1" s="1"/>
  <c r="O36" i="1"/>
  <c r="M36" i="1" s="1"/>
  <c r="O35" i="1"/>
  <c r="M35" i="1" s="1"/>
  <c r="O34" i="1"/>
  <c r="M34" i="1" s="1"/>
  <c r="O33" i="1"/>
  <c r="M33" i="1" s="1"/>
  <c r="O32" i="1"/>
  <c r="M32" i="1" s="1"/>
  <c r="O23" i="1"/>
  <c r="M23" i="1" s="1"/>
  <c r="O22" i="1"/>
  <c r="M22" i="1" s="1"/>
  <c r="O21" i="1"/>
  <c r="M21" i="1" s="1"/>
  <c r="L21" i="1"/>
  <c r="O20" i="1"/>
  <c r="M20" i="1" s="1"/>
  <c r="O19" i="1"/>
  <c r="M19" i="1" s="1"/>
  <c r="O18" i="1"/>
  <c r="M18" i="1" s="1"/>
  <c r="O17" i="1"/>
  <c r="M17" i="1" s="1"/>
  <c r="O16" i="1"/>
  <c r="M16" i="1" s="1"/>
  <c r="O15" i="1"/>
  <c r="M15" i="1" s="1"/>
  <c r="O11" i="1"/>
  <c r="M11" i="1" s="1"/>
  <c r="L11" i="1"/>
  <c r="H21" i="2"/>
  <c r="H20" i="2"/>
  <c r="H19" i="2"/>
  <c r="H18" i="2"/>
  <c r="H17" i="2"/>
  <c r="H16" i="2"/>
  <c r="H15" i="2"/>
  <c r="H14" i="2"/>
  <c r="E12" i="2"/>
  <c r="F21" i="2" s="1"/>
  <c r="E6" i="2"/>
  <c r="E9" i="2" s="1"/>
  <c r="G3" i="2"/>
  <c r="F4" i="1" s="1"/>
  <c r="Q46" i="1" s="1"/>
  <c r="E13" i="2" l="1"/>
  <c r="Q31" i="1"/>
  <c r="Q30" i="1"/>
  <c r="Q29" i="1"/>
  <c r="Q28" i="1"/>
  <c r="Q27" i="1"/>
  <c r="Q26" i="1"/>
  <c r="Q25" i="1"/>
  <c r="Q24" i="1"/>
  <c r="Q385" i="1"/>
  <c r="Q384" i="1"/>
  <c r="Q386" i="1"/>
  <c r="Q312" i="1"/>
  <c r="Q12" i="1"/>
  <c r="Q13" i="1"/>
  <c r="D475" i="6"/>
  <c r="D791" i="6"/>
  <c r="D793" i="6"/>
  <c r="D1252" i="6"/>
  <c r="D1255" i="6"/>
  <c r="D1573" i="6"/>
  <c r="D1575" i="6"/>
  <c r="Q14" i="1"/>
  <c r="D474" i="6"/>
  <c r="D790" i="6"/>
  <c r="D792" i="6"/>
  <c r="D1572" i="6"/>
  <c r="D1574" i="6"/>
  <c r="Q344" i="1"/>
  <c r="Q418" i="1"/>
  <c r="Q410" i="1"/>
  <c r="Q411" i="1"/>
  <c r="Q435" i="1"/>
  <c r="Q409" i="1"/>
  <c r="Q432" i="1"/>
  <c r="Q433" i="1"/>
  <c r="Q434" i="1"/>
  <c r="Q398" i="1"/>
  <c r="Q399" i="1"/>
  <c r="Q397" i="1"/>
  <c r="Q396" i="1"/>
  <c r="Q394" i="1"/>
  <c r="Q395" i="1"/>
  <c r="Q391" i="1"/>
  <c r="L287" i="1"/>
  <c r="Q393" i="1"/>
  <c r="L131" i="1"/>
  <c r="L132" i="1"/>
  <c r="L177" i="1"/>
  <c r="L178" i="1"/>
  <c r="L180" i="1"/>
  <c r="L290" i="1"/>
  <c r="L352" i="1"/>
  <c r="L353" i="1"/>
  <c r="L355" i="1"/>
  <c r="Q22" i="1"/>
  <c r="Q32" i="1"/>
  <c r="Q34" i="1"/>
  <c r="Q36" i="1"/>
  <c r="Q38" i="1"/>
  <c r="Q40" i="1"/>
  <c r="Q41" i="1"/>
  <c r="Q43" i="1"/>
  <c r="Q21" i="1"/>
  <c r="R21" i="1" s="1"/>
  <c r="Q23" i="1"/>
  <c r="Q33" i="1"/>
  <c r="Q35" i="1"/>
  <c r="Q37" i="1"/>
  <c r="Q39" i="1"/>
  <c r="Q42" i="1"/>
  <c r="Q44" i="1"/>
  <c r="F14" i="2"/>
  <c r="F15" i="2"/>
  <c r="F16" i="2"/>
  <c r="F17" i="2"/>
  <c r="F18" i="2"/>
  <c r="F19" i="2"/>
  <c r="F20" i="2"/>
  <c r="Q431" i="1"/>
  <c r="Q430" i="1"/>
  <c r="Q11" i="1"/>
  <c r="Q429" i="1"/>
  <c r="Q427" i="1"/>
  <c r="Q424" i="1"/>
  <c r="Q422" i="1"/>
  <c r="Q420" i="1"/>
  <c r="Q417" i="1"/>
  <c r="Q416" i="1"/>
  <c r="Q415" i="1"/>
  <c r="Q413" i="1"/>
  <c r="Q408" i="1"/>
  <c r="Q407" i="1"/>
  <c r="Q405" i="1"/>
  <c r="Q402" i="1"/>
  <c r="Q392" i="1"/>
  <c r="Q390" i="1"/>
  <c r="Q389" i="1"/>
  <c r="Q388" i="1"/>
  <c r="Q387" i="1"/>
  <c r="Q383" i="1"/>
  <c r="Q382" i="1"/>
  <c r="Q381" i="1"/>
  <c r="Q380" i="1"/>
  <c r="Q379" i="1"/>
  <c r="Q378" i="1"/>
  <c r="Q377" i="1"/>
  <c r="Q376" i="1"/>
  <c r="Q374" i="1"/>
  <c r="Q372" i="1"/>
  <c r="Q368" i="1"/>
  <c r="Q367" i="1"/>
  <c r="Q366" i="1"/>
  <c r="Q365" i="1"/>
  <c r="Q364" i="1"/>
  <c r="Q363" i="1"/>
  <c r="Q362" i="1"/>
  <c r="Q361" i="1"/>
  <c r="Q360" i="1"/>
  <c r="Q359" i="1"/>
  <c r="Q358" i="1"/>
  <c r="Q357" i="1"/>
  <c r="Q356" i="1"/>
  <c r="Q355" i="1"/>
  <c r="Q353" i="1"/>
  <c r="Q352" i="1"/>
  <c r="Q351" i="1"/>
  <c r="Q349" i="1"/>
  <c r="Q348" i="1"/>
  <c r="Q347" i="1"/>
  <c r="Q346" i="1"/>
  <c r="Q345" i="1"/>
  <c r="Q342" i="1"/>
  <c r="Q339" i="1"/>
  <c r="Q337" i="1"/>
  <c r="Q336" i="1"/>
  <c r="Q335" i="1"/>
  <c r="Q334" i="1"/>
  <c r="Q333" i="1"/>
  <c r="Q332" i="1"/>
  <c r="Q331" i="1"/>
  <c r="Q325" i="1"/>
  <c r="Q324" i="1"/>
  <c r="Q323" i="1"/>
  <c r="Q322" i="1"/>
  <c r="Q321" i="1"/>
  <c r="Q320" i="1"/>
  <c r="Q319" i="1"/>
  <c r="Q318" i="1"/>
  <c r="Q317" i="1"/>
  <c r="Q316" i="1"/>
  <c r="Q315" i="1"/>
  <c r="Q314" i="1"/>
  <c r="Q307" i="1"/>
  <c r="Q302" i="1"/>
  <c r="Q299" i="1"/>
  <c r="Q297" i="1"/>
  <c r="Q295" i="1"/>
  <c r="Q290" i="1"/>
  <c r="Q428" i="1"/>
  <c r="Q426" i="1"/>
  <c r="Q425" i="1"/>
  <c r="Q423" i="1"/>
  <c r="Q421" i="1"/>
  <c r="Q419" i="1"/>
  <c r="Q414" i="1"/>
  <c r="Q412" i="1"/>
  <c r="Q406" i="1"/>
  <c r="Q404" i="1"/>
  <c r="Q403" i="1"/>
  <c r="Q401" i="1"/>
  <c r="Q400" i="1"/>
  <c r="Q375" i="1"/>
  <c r="Q373" i="1"/>
  <c r="Q371" i="1"/>
  <c r="Q370" i="1"/>
  <c r="Q369" i="1"/>
  <c r="Q354" i="1"/>
  <c r="S354" i="1" s="1"/>
  <c r="Q350" i="1"/>
  <c r="Q343" i="1"/>
  <c r="Q341" i="1"/>
  <c r="Q340" i="1"/>
  <c r="Q338" i="1"/>
  <c r="Q330" i="1"/>
  <c r="Q329" i="1"/>
  <c r="Q328" i="1"/>
  <c r="Q327" i="1"/>
  <c r="Q326" i="1"/>
  <c r="Q313" i="1"/>
  <c r="Q311" i="1"/>
  <c r="Q310" i="1"/>
  <c r="Q309" i="1"/>
  <c r="Q308" i="1"/>
  <c r="Q306" i="1"/>
  <c r="Q305" i="1"/>
  <c r="Q304" i="1"/>
  <c r="Q303" i="1"/>
  <c r="Q301" i="1"/>
  <c r="Q300" i="1"/>
  <c r="Q298" i="1"/>
  <c r="Q296" i="1"/>
  <c r="Q294" i="1"/>
  <c r="Q293" i="1"/>
  <c r="Q292" i="1"/>
  <c r="Q291" i="1"/>
  <c r="Q289" i="1"/>
  <c r="Q288" i="1"/>
  <c r="Q274" i="1"/>
  <c r="Q273" i="1"/>
  <c r="Q272" i="1"/>
  <c r="Q271" i="1"/>
  <c r="Q270" i="1"/>
  <c r="Q266" i="1"/>
  <c r="Q264" i="1"/>
  <c r="Q262" i="1"/>
  <c r="Q261" i="1"/>
  <c r="Q260" i="1"/>
  <c r="Q259" i="1"/>
  <c r="Q258" i="1"/>
  <c r="Q257" i="1"/>
  <c r="Q256" i="1"/>
  <c r="Q255" i="1"/>
  <c r="Q254" i="1"/>
  <c r="Q253" i="1"/>
  <c r="Q251" i="1"/>
  <c r="Q247" i="1"/>
  <c r="Q245" i="1"/>
  <c r="Q237" i="1"/>
  <c r="Q234" i="1"/>
  <c r="Q231" i="1"/>
  <c r="Q227" i="1"/>
  <c r="Q226" i="1"/>
  <c r="Q225" i="1"/>
  <c r="Q224" i="1"/>
  <c r="Q223" i="1"/>
  <c r="Q222" i="1"/>
  <c r="Q221" i="1"/>
  <c r="Q220" i="1"/>
  <c r="Q219" i="1"/>
  <c r="Q218" i="1"/>
  <c r="Q216" i="1"/>
  <c r="Q214" i="1"/>
  <c r="Q213" i="1"/>
  <c r="Q212" i="1"/>
  <c r="Q211" i="1"/>
  <c r="Q210" i="1"/>
  <c r="Q209" i="1"/>
  <c r="Q207" i="1"/>
  <c r="Q197" i="1"/>
  <c r="Q196" i="1"/>
  <c r="Q195" i="1"/>
  <c r="Q194" i="1"/>
  <c r="Q192" i="1"/>
  <c r="Q191" i="1"/>
  <c r="Q189" i="1"/>
  <c r="Q187" i="1"/>
  <c r="Q186" i="1"/>
  <c r="Q185" i="1"/>
  <c r="Q184" i="1"/>
  <c r="Q183" i="1"/>
  <c r="Q182" i="1"/>
  <c r="Q181" i="1"/>
  <c r="Q180" i="1"/>
  <c r="Q178" i="1"/>
  <c r="Q177" i="1"/>
  <c r="Q176" i="1"/>
  <c r="Q175" i="1"/>
  <c r="Q174" i="1"/>
  <c r="Q171" i="1"/>
  <c r="Q169" i="1"/>
  <c r="Q166" i="1"/>
  <c r="Q164" i="1"/>
  <c r="Q143" i="1"/>
  <c r="Q139" i="1"/>
  <c r="Q138" i="1"/>
  <c r="Q137" i="1"/>
  <c r="Q135" i="1"/>
  <c r="Q133" i="1"/>
  <c r="Q132" i="1"/>
  <c r="Q131" i="1"/>
  <c r="Q130" i="1"/>
  <c r="Q129" i="1"/>
  <c r="Q128" i="1"/>
  <c r="Q127" i="1"/>
  <c r="Q126" i="1"/>
  <c r="Q125" i="1"/>
  <c r="Q124" i="1"/>
  <c r="Q122" i="1"/>
  <c r="Q120" i="1"/>
  <c r="Q116" i="1"/>
  <c r="Q114" i="1"/>
  <c r="Q113" i="1"/>
  <c r="Q112" i="1"/>
  <c r="Q111" i="1"/>
  <c r="Q110" i="1"/>
  <c r="Q103" i="1"/>
  <c r="Q102" i="1"/>
  <c r="Q100" i="1"/>
  <c r="Q98" i="1"/>
  <c r="Q94" i="1"/>
  <c r="Q90" i="1"/>
  <c r="Q89" i="1"/>
  <c r="Q88" i="1"/>
  <c r="Q87" i="1"/>
  <c r="Q86" i="1"/>
  <c r="Q85" i="1"/>
  <c r="Q84" i="1"/>
  <c r="Q83" i="1"/>
  <c r="Q82" i="1"/>
  <c r="Q287" i="1"/>
  <c r="Q286" i="1"/>
  <c r="Q285" i="1"/>
  <c r="Q284" i="1"/>
  <c r="Q283" i="1"/>
  <c r="Q282" i="1"/>
  <c r="Q281" i="1"/>
  <c r="Q280" i="1"/>
  <c r="Q279" i="1"/>
  <c r="Q278" i="1"/>
  <c r="Q277" i="1"/>
  <c r="Q276" i="1"/>
  <c r="Q275" i="1"/>
  <c r="Q269" i="1"/>
  <c r="Q268" i="1"/>
  <c r="Q267" i="1"/>
  <c r="Q265" i="1"/>
  <c r="Q263" i="1"/>
  <c r="Q252" i="1"/>
  <c r="Q250" i="1"/>
  <c r="Q249" i="1"/>
  <c r="Q248" i="1"/>
  <c r="Q246" i="1"/>
  <c r="Q244" i="1"/>
  <c r="Q243" i="1"/>
  <c r="Q242" i="1"/>
  <c r="Q241" i="1"/>
  <c r="Q240" i="1"/>
  <c r="Q239" i="1"/>
  <c r="Q238" i="1"/>
  <c r="Q236" i="1"/>
  <c r="Q235" i="1"/>
  <c r="Q233" i="1"/>
  <c r="Q232" i="1"/>
  <c r="Q230" i="1"/>
  <c r="Q229" i="1"/>
  <c r="Q228" i="1"/>
  <c r="Q217" i="1"/>
  <c r="Q215" i="1"/>
  <c r="Q208" i="1"/>
  <c r="Q206" i="1"/>
  <c r="Q205" i="1"/>
  <c r="Q204" i="1"/>
  <c r="Q203" i="1"/>
  <c r="Q202" i="1"/>
  <c r="Q201" i="1"/>
  <c r="Q200" i="1"/>
  <c r="Q199" i="1"/>
  <c r="Q198" i="1"/>
  <c r="Q193" i="1"/>
  <c r="Q190" i="1"/>
  <c r="Q188" i="1"/>
  <c r="Q179" i="1"/>
  <c r="R179" i="1" s="1"/>
  <c r="Q173" i="1"/>
  <c r="Q172" i="1"/>
  <c r="Q170" i="1"/>
  <c r="Q168" i="1"/>
  <c r="Q167" i="1"/>
  <c r="Q165" i="1"/>
  <c r="Q163" i="1"/>
  <c r="Q162" i="1"/>
  <c r="Q161" i="1"/>
  <c r="Q160" i="1"/>
  <c r="Q159" i="1"/>
  <c r="Q158" i="1"/>
  <c r="Q157" i="1"/>
  <c r="Q156" i="1"/>
  <c r="Q155" i="1"/>
  <c r="Q154" i="1"/>
  <c r="Q153" i="1"/>
  <c r="Q152" i="1"/>
  <c r="Q151" i="1"/>
  <c r="Q150" i="1"/>
  <c r="Q149" i="1"/>
  <c r="Q148" i="1"/>
  <c r="Q147" i="1"/>
  <c r="Q146" i="1"/>
  <c r="Q145" i="1"/>
  <c r="Q144" i="1"/>
  <c r="Q142" i="1"/>
  <c r="Q141" i="1"/>
  <c r="Q140" i="1"/>
  <c r="Q136" i="1"/>
  <c r="Q134" i="1"/>
  <c r="Q123" i="1"/>
  <c r="Q121" i="1"/>
  <c r="Q119" i="1"/>
  <c r="Q118" i="1"/>
  <c r="Q117" i="1"/>
  <c r="Q115" i="1"/>
  <c r="Q109" i="1"/>
  <c r="Q108" i="1"/>
  <c r="Q107" i="1"/>
  <c r="Q106" i="1"/>
  <c r="Q105" i="1"/>
  <c r="Q104" i="1"/>
  <c r="Q101" i="1"/>
  <c r="Q99" i="1"/>
  <c r="Q97" i="1"/>
  <c r="Q96" i="1"/>
  <c r="Q95" i="1"/>
  <c r="Q93" i="1"/>
  <c r="Q92" i="1"/>
  <c r="Q91" i="1"/>
  <c r="Q81" i="1"/>
  <c r="Q80" i="1"/>
  <c r="Q79" i="1"/>
  <c r="Q78" i="1"/>
  <c r="Q77" i="1"/>
  <c r="Q76" i="1"/>
  <c r="Q75" i="1"/>
  <c r="Q74" i="1"/>
  <c r="Q73" i="1"/>
  <c r="Q72" i="1"/>
  <c r="Q67" i="1"/>
  <c r="Q65" i="1"/>
  <c r="Q60" i="1"/>
  <c r="Q58" i="1"/>
  <c r="Q15" i="1"/>
  <c r="Q16" i="1"/>
  <c r="Q17" i="1"/>
  <c r="Q18" i="1"/>
  <c r="Q19" i="1"/>
  <c r="Q20" i="1"/>
  <c r="Q45" i="1"/>
  <c r="Q47" i="1"/>
  <c r="Q48" i="1"/>
  <c r="Q49" i="1"/>
  <c r="Q50" i="1"/>
  <c r="Q51" i="1"/>
  <c r="Q52" i="1"/>
  <c r="Q53" i="1"/>
  <c r="Q54" i="1"/>
  <c r="Q55" i="1"/>
  <c r="Q56" i="1"/>
  <c r="Q57" i="1"/>
  <c r="Q59" i="1"/>
  <c r="Q61" i="1"/>
  <c r="Q62" i="1"/>
  <c r="Q63" i="1"/>
  <c r="Q64" i="1"/>
  <c r="Q66" i="1"/>
  <c r="Q68" i="1"/>
  <c r="Q69" i="1"/>
  <c r="Q70" i="1"/>
  <c r="Q71" i="1"/>
  <c r="L179" i="1"/>
  <c r="L354" i="1"/>
  <c r="G17" i="2" l="1"/>
  <c r="I17" i="2" s="1"/>
  <c r="G16" i="2"/>
  <c r="I16" i="2" s="1"/>
  <c r="G20" i="2"/>
  <c r="I20" i="2" s="1"/>
  <c r="G21" i="2"/>
  <c r="I21" i="2" s="1"/>
  <c r="F3" i="1"/>
  <c r="N430" i="1" s="1"/>
  <c r="R354" i="1"/>
  <c r="G19" i="2"/>
  <c r="I19" i="2" s="1"/>
  <c r="G15" i="2"/>
  <c r="I15" i="2" s="1"/>
  <c r="G18" i="2"/>
  <c r="I18" i="2" s="1"/>
  <c r="G14" i="2"/>
  <c r="I14" i="2" s="1"/>
  <c r="S179" i="1"/>
  <c r="R132" i="1"/>
  <c r="S132" i="1"/>
  <c r="R177" i="1"/>
  <c r="S177" i="1"/>
  <c r="R180" i="1"/>
  <c r="S180" i="1"/>
  <c r="R290" i="1"/>
  <c r="S290" i="1"/>
  <c r="R352" i="1"/>
  <c r="S352" i="1"/>
  <c r="R355" i="1"/>
  <c r="S355" i="1"/>
  <c r="S11" i="1"/>
  <c r="R11" i="1"/>
  <c r="S287" i="1"/>
  <c r="R287" i="1"/>
  <c r="R131" i="1"/>
  <c r="S131" i="1"/>
  <c r="R178" i="1"/>
  <c r="S178" i="1"/>
  <c r="R353" i="1"/>
  <c r="S353" i="1"/>
  <c r="S21" i="1"/>
  <c r="N40" i="1" l="1"/>
  <c r="N165" i="1"/>
  <c r="N143" i="1"/>
  <c r="I143" i="1" s="1"/>
  <c r="N327" i="1"/>
  <c r="N63" i="1"/>
  <c r="I63" i="1" s="1"/>
  <c r="N167" i="1"/>
  <c r="I167" i="1" s="1"/>
  <c r="N216" i="1"/>
  <c r="I216" i="1" s="1"/>
  <c r="N328" i="1"/>
  <c r="H328" i="1" s="1"/>
  <c r="B1483" i="6" s="1"/>
  <c r="N64" i="1"/>
  <c r="H64" i="1" s="1"/>
  <c r="N200" i="1"/>
  <c r="I200" i="1" s="1"/>
  <c r="N218" i="1"/>
  <c r="I218" i="1" s="1"/>
  <c r="N334" i="1"/>
  <c r="H334" i="1" s="1"/>
  <c r="B1489" i="6" s="1"/>
  <c r="N70" i="1"/>
  <c r="N205" i="1"/>
  <c r="I205" i="1" s="1"/>
  <c r="N219" i="1"/>
  <c r="N67" i="1"/>
  <c r="H67" i="1" s="1"/>
  <c r="N228" i="1"/>
  <c r="H228" i="1" s="1"/>
  <c r="N237" i="1"/>
  <c r="I237" i="1" s="1"/>
  <c r="N72" i="1"/>
  <c r="I72" i="1" s="1"/>
  <c r="N229" i="1"/>
  <c r="I229" i="1" s="1"/>
  <c r="N265" i="1"/>
  <c r="I265" i="1" s="1"/>
  <c r="N355" i="1"/>
  <c r="H355" i="1" s="1"/>
  <c r="B1575" i="6" s="1"/>
  <c r="N25" i="1"/>
  <c r="H25" i="1" s="1"/>
  <c r="B21" i="6" s="1"/>
  <c r="N77" i="1"/>
  <c r="I77" i="1" s="1"/>
  <c r="N102" i="1"/>
  <c r="N276" i="1"/>
  <c r="N365" i="1"/>
  <c r="N24" i="1"/>
  <c r="N93" i="1"/>
  <c r="I93" i="1" s="1"/>
  <c r="N103" i="1"/>
  <c r="H103" i="1" s="1"/>
  <c r="N277" i="1"/>
  <c r="I277" i="1" s="1"/>
  <c r="N366" i="1"/>
  <c r="H366" i="1" s="1"/>
  <c r="N106" i="1"/>
  <c r="I106" i="1" s="1"/>
  <c r="N110" i="1"/>
  <c r="I110" i="1" s="1"/>
  <c r="N273" i="1"/>
  <c r="I273" i="1" s="1"/>
  <c r="N406" i="1"/>
  <c r="I406" i="1" s="1"/>
  <c r="N11" i="1"/>
  <c r="N107" i="1"/>
  <c r="I107" i="1" s="1"/>
  <c r="N127" i="1"/>
  <c r="N274" i="1"/>
  <c r="N415" i="1"/>
  <c r="N21" i="1"/>
  <c r="N108" i="1"/>
  <c r="I108" i="1" s="1"/>
  <c r="N138" i="1"/>
  <c r="I138" i="1" s="1"/>
  <c r="N288" i="1"/>
  <c r="I288" i="1" s="1"/>
  <c r="N416" i="1"/>
  <c r="H416" i="1" s="1"/>
  <c r="N22" i="1"/>
  <c r="N163" i="1"/>
  <c r="I163" i="1" s="1"/>
  <c r="N139" i="1"/>
  <c r="N304" i="1"/>
  <c r="N417" i="1"/>
  <c r="N434" i="1"/>
  <c r="I434" i="1" s="1"/>
  <c r="N335" i="1"/>
  <c r="N336" i="1"/>
  <c r="I336" i="1" s="1"/>
  <c r="C1491" i="6" s="1"/>
  <c r="N409" i="1"/>
  <c r="H409" i="1" s="1"/>
  <c r="N329" i="1"/>
  <c r="I329" i="1" s="1"/>
  <c r="C1484" i="6" s="1"/>
  <c r="N367" i="1"/>
  <c r="I367" i="1" s="1"/>
  <c r="N18" i="1"/>
  <c r="N136" i="1"/>
  <c r="H136" i="1" s="1"/>
  <c r="N236" i="1"/>
  <c r="I236" i="1" s="1"/>
  <c r="N178" i="1"/>
  <c r="N282" i="1"/>
  <c r="N370" i="1"/>
  <c r="H370" i="1" s="1"/>
  <c r="N382" i="1"/>
  <c r="N435" i="1"/>
  <c r="N290" i="1"/>
  <c r="H290" i="1" s="1"/>
  <c r="B1255" i="6" s="1"/>
  <c r="N19" i="1"/>
  <c r="H19" i="1" s="1"/>
  <c r="B15" i="6" s="1"/>
  <c r="N140" i="1"/>
  <c r="I140" i="1" s="1"/>
  <c r="N238" i="1"/>
  <c r="I238" i="1" s="1"/>
  <c r="N180" i="1"/>
  <c r="H180" i="1" s="1"/>
  <c r="B793" i="6" s="1"/>
  <c r="N283" i="1"/>
  <c r="I283" i="1" s="1"/>
  <c r="N371" i="1"/>
  <c r="I371" i="1" s="1"/>
  <c r="N383" i="1"/>
  <c r="N410" i="1"/>
  <c r="N47" i="1"/>
  <c r="N144" i="1"/>
  <c r="N246" i="1"/>
  <c r="I246" i="1" s="1"/>
  <c r="N183" i="1"/>
  <c r="I183" i="1" s="1"/>
  <c r="N253" i="1"/>
  <c r="I253" i="1" s="1"/>
  <c r="N60" i="1"/>
  <c r="H60" i="1" s="1"/>
  <c r="N157" i="1"/>
  <c r="N98" i="1"/>
  <c r="I98" i="1" s="1"/>
  <c r="N209" i="1"/>
  <c r="I209" i="1" s="1"/>
  <c r="N271" i="1"/>
  <c r="I271" i="1" s="1"/>
  <c r="N332" i="1"/>
  <c r="I332" i="1" s="1"/>
  <c r="C1487" i="6" s="1"/>
  <c r="N408" i="1"/>
  <c r="N65" i="1"/>
  <c r="H65" i="1" s="1"/>
  <c r="N162" i="1"/>
  <c r="N100" i="1"/>
  <c r="N214" i="1"/>
  <c r="I214" i="1" s="1"/>
  <c r="N272" i="1"/>
  <c r="H272" i="1" s="1"/>
  <c r="N333" i="1"/>
  <c r="H333" i="1" s="1"/>
  <c r="B1488" i="6" s="1"/>
  <c r="N413" i="1"/>
  <c r="N384" i="1"/>
  <c r="I384" i="1" s="1"/>
  <c r="C1710" i="6" s="1"/>
  <c r="N411" i="1"/>
  <c r="H411" i="1" s="1"/>
  <c r="N38" i="1"/>
  <c r="H38" i="1" s="1"/>
  <c r="B59" i="6" s="1"/>
  <c r="N20" i="1"/>
  <c r="I20" i="1" s="1"/>
  <c r="C16" i="6" s="1"/>
  <c r="N78" i="1"/>
  <c r="N141" i="1"/>
  <c r="I141" i="1" s="1"/>
  <c r="N168" i="1"/>
  <c r="I168" i="1" s="1"/>
  <c r="N243" i="1"/>
  <c r="N116" i="1"/>
  <c r="I116" i="1" s="1"/>
  <c r="N181" i="1"/>
  <c r="H181" i="1" s="1"/>
  <c r="N220" i="1"/>
  <c r="H220" i="1" s="1"/>
  <c r="N250" i="1"/>
  <c r="I250" i="1" s="1"/>
  <c r="N294" i="1"/>
  <c r="I294" i="1" s="1"/>
  <c r="N373" i="1"/>
  <c r="I373" i="1" s="1"/>
  <c r="N337" i="1"/>
  <c r="H337" i="1" s="1"/>
  <c r="B1492" i="6" s="1"/>
  <c r="N387" i="1"/>
  <c r="H387" i="1" s="1"/>
  <c r="B1713" i="6" s="1"/>
  <c r="N431" i="1"/>
  <c r="N39" i="1"/>
  <c r="N45" i="1"/>
  <c r="N79" i="1"/>
  <c r="H79" i="1" s="1"/>
  <c r="N142" i="1"/>
  <c r="N170" i="1"/>
  <c r="I170" i="1" s="1"/>
  <c r="N244" i="1"/>
  <c r="H244" i="1" s="1"/>
  <c r="N120" i="1"/>
  <c r="H120" i="1" s="1"/>
  <c r="N182" i="1"/>
  <c r="I182" i="1" s="1"/>
  <c r="N221" i="1"/>
  <c r="I221" i="1" s="1"/>
  <c r="N251" i="1"/>
  <c r="H251" i="1" s="1"/>
  <c r="N296" i="1"/>
  <c r="H296" i="1" s="1"/>
  <c r="N375" i="1"/>
  <c r="H375" i="1" s="1"/>
  <c r="N348" i="1"/>
  <c r="H348" i="1" s="1"/>
  <c r="B1503" i="6" s="1"/>
  <c r="N388" i="1"/>
  <c r="N26" i="1"/>
  <c r="N14" i="1"/>
  <c r="I14" i="1" s="1"/>
  <c r="S14" i="1" s="1"/>
  <c r="N393" i="1"/>
  <c r="H393" i="1" s="1"/>
  <c r="N405" i="1"/>
  <c r="H405" i="1" s="1"/>
  <c r="N381" i="1"/>
  <c r="I381" i="1" s="1"/>
  <c r="N353" i="1"/>
  <c r="N320" i="1"/>
  <c r="H320" i="1" s="1"/>
  <c r="B1445" i="6" s="1"/>
  <c r="N369" i="1"/>
  <c r="I369" i="1" s="1"/>
  <c r="N303" i="1"/>
  <c r="I303" i="1" s="1"/>
  <c r="N266" i="1"/>
  <c r="N281" i="1"/>
  <c r="I281" i="1" s="1"/>
  <c r="N234" i="1"/>
  <c r="I234" i="1" s="1"/>
  <c r="N197" i="1"/>
  <c r="I197" i="1" s="1"/>
  <c r="N177" i="1"/>
  <c r="N126" i="1"/>
  <c r="H126" i="1" s="1"/>
  <c r="N90" i="1"/>
  <c r="H90" i="1" s="1"/>
  <c r="N235" i="1"/>
  <c r="I235" i="1" s="1"/>
  <c r="N199" i="1"/>
  <c r="I199" i="1" s="1"/>
  <c r="N155" i="1"/>
  <c r="I155" i="1" s="1"/>
  <c r="N134" i="1"/>
  <c r="H134" i="1" s="1"/>
  <c r="N92" i="1"/>
  <c r="N57" i="1"/>
  <c r="I57" i="1" s="1"/>
  <c r="N69" i="1"/>
  <c r="N37" i="1"/>
  <c r="N13" i="1"/>
  <c r="N391" i="1"/>
  <c r="H391" i="1" s="1"/>
  <c r="N425" i="1"/>
  <c r="H425" i="1" s="1"/>
  <c r="N380" i="1"/>
  <c r="I380" i="1" s="1"/>
  <c r="N352" i="1"/>
  <c r="N319" i="1"/>
  <c r="I319" i="1" s="1"/>
  <c r="C1444" i="6" s="1"/>
  <c r="N354" i="1"/>
  <c r="H354" i="1" s="1"/>
  <c r="B1574" i="6" s="1"/>
  <c r="N301" i="1"/>
  <c r="I301" i="1" s="1"/>
  <c r="N264" i="1"/>
  <c r="H264" i="1" s="1"/>
  <c r="N280" i="1"/>
  <c r="N231" i="1"/>
  <c r="I231" i="1" s="1"/>
  <c r="N196" i="1"/>
  <c r="N176" i="1"/>
  <c r="H176" i="1" s="1"/>
  <c r="N125" i="1"/>
  <c r="I125" i="1" s="1"/>
  <c r="N89" i="1"/>
  <c r="I89" i="1" s="1"/>
  <c r="N233" i="1"/>
  <c r="H233" i="1" s="1"/>
  <c r="N198" i="1"/>
  <c r="I198" i="1" s="1"/>
  <c r="N154" i="1"/>
  <c r="I154" i="1" s="1"/>
  <c r="N123" i="1"/>
  <c r="I123" i="1" s="1"/>
  <c r="N91" i="1"/>
  <c r="I91" i="1" s="1"/>
  <c r="N56" i="1"/>
  <c r="I56" i="1" s="1"/>
  <c r="N68" i="1"/>
  <c r="I68" i="1" s="1"/>
  <c r="N36" i="1"/>
  <c r="N423" i="1"/>
  <c r="H423" i="1" s="1"/>
  <c r="N379" i="1"/>
  <c r="I379" i="1" s="1"/>
  <c r="N351" i="1"/>
  <c r="I351" i="1" s="1"/>
  <c r="N318" i="1"/>
  <c r="I318" i="1" s="1"/>
  <c r="C1443" i="6" s="1"/>
  <c r="N338" i="1"/>
  <c r="H338" i="1" s="1"/>
  <c r="B1493" i="6" s="1"/>
  <c r="N300" i="1"/>
  <c r="H300" i="1" s="1"/>
  <c r="N258" i="1"/>
  <c r="I258" i="1" s="1"/>
  <c r="N279" i="1"/>
  <c r="H279" i="1" s="1"/>
  <c r="N223" i="1"/>
  <c r="I223" i="1" s="1"/>
  <c r="N195" i="1"/>
  <c r="I195" i="1" s="1"/>
  <c r="N166" i="1"/>
  <c r="H166" i="1" s="1"/>
  <c r="N124" i="1"/>
  <c r="N84" i="1"/>
  <c r="I84" i="1" s="1"/>
  <c r="N232" i="1"/>
  <c r="H232" i="1" s="1"/>
  <c r="N173" i="1"/>
  <c r="N153" i="1"/>
  <c r="I153" i="1" s="1"/>
  <c r="N115" i="1"/>
  <c r="I115" i="1" s="1"/>
  <c r="N81" i="1"/>
  <c r="I81" i="1" s="1"/>
  <c r="N55" i="1"/>
  <c r="I55" i="1" s="1"/>
  <c r="N66" i="1"/>
  <c r="H66" i="1" s="1"/>
  <c r="N35" i="1"/>
  <c r="I35" i="1" s="1"/>
  <c r="C56" i="6" s="1"/>
  <c r="N421" i="1"/>
  <c r="H421" i="1" s="1"/>
  <c r="N368" i="1"/>
  <c r="N349" i="1"/>
  <c r="N317" i="1"/>
  <c r="N330" i="1"/>
  <c r="I330" i="1" s="1"/>
  <c r="C1485" i="6" s="1"/>
  <c r="N298" i="1"/>
  <c r="I298" i="1" s="1"/>
  <c r="N257" i="1"/>
  <c r="I257" i="1" s="1"/>
  <c r="N278" i="1"/>
  <c r="I278" i="1" s="1"/>
  <c r="N222" i="1"/>
  <c r="H222" i="1" s="1"/>
  <c r="N194" i="1"/>
  <c r="I194" i="1" s="1"/>
  <c r="N164" i="1"/>
  <c r="I164" i="1" s="1"/>
  <c r="N122" i="1"/>
  <c r="H122" i="1" s="1"/>
  <c r="N83" i="1"/>
  <c r="H83" i="1" s="1"/>
  <c r="N230" i="1"/>
  <c r="H230" i="1" s="1"/>
  <c r="N172" i="1"/>
  <c r="I172" i="1" s="1"/>
  <c r="N152" i="1"/>
  <c r="H152" i="1" s="1"/>
  <c r="N109" i="1"/>
  <c r="N80" i="1"/>
  <c r="N41" i="1"/>
  <c r="I41" i="1" s="1"/>
  <c r="C62" i="6" s="1"/>
  <c r="N48" i="1"/>
  <c r="I48" i="1" s="1"/>
  <c r="C69" i="6" s="1"/>
  <c r="N95" i="1"/>
  <c r="I95" i="1" s="1"/>
  <c r="N145" i="1"/>
  <c r="I145" i="1" s="1"/>
  <c r="N201" i="1"/>
  <c r="H201" i="1" s="1"/>
  <c r="N248" i="1"/>
  <c r="I248" i="1" s="1"/>
  <c r="N128" i="1"/>
  <c r="I128" i="1" s="1"/>
  <c r="N184" i="1"/>
  <c r="N245" i="1"/>
  <c r="H245" i="1" s="1"/>
  <c r="N254" i="1"/>
  <c r="N305" i="1"/>
  <c r="I305" i="1" s="1"/>
  <c r="N314" i="1"/>
  <c r="I314" i="1" s="1"/>
  <c r="C1439" i="6" s="1"/>
  <c r="N356" i="1"/>
  <c r="H356" i="1" s="1"/>
  <c r="N412" i="1"/>
  <c r="I412" i="1" s="1"/>
  <c r="N386" i="1"/>
  <c r="I386" i="1" s="1"/>
  <c r="C1712" i="6" s="1"/>
  <c r="N42" i="1"/>
  <c r="H42" i="1" s="1"/>
  <c r="B63" i="6" s="1"/>
  <c r="N49" i="1"/>
  <c r="I49" i="1" s="1"/>
  <c r="C70" i="6" s="1"/>
  <c r="N101" i="1"/>
  <c r="I101" i="1" s="1"/>
  <c r="N150" i="1"/>
  <c r="I150" i="1" s="1"/>
  <c r="N202" i="1"/>
  <c r="I202" i="1" s="1"/>
  <c r="N249" i="1"/>
  <c r="H249" i="1" s="1"/>
  <c r="N133" i="1"/>
  <c r="N191" i="1"/>
  <c r="N247" i="1"/>
  <c r="I247" i="1" s="1"/>
  <c r="N255" i="1"/>
  <c r="H255" i="1" s="1"/>
  <c r="N311" i="1"/>
  <c r="I311" i="1" s="1"/>
  <c r="C1436" i="6" s="1"/>
  <c r="N315" i="1"/>
  <c r="I315" i="1" s="1"/>
  <c r="C1440" i="6" s="1"/>
  <c r="N362" i="1"/>
  <c r="I362" i="1" s="1"/>
  <c r="N414" i="1"/>
  <c r="H414" i="1" s="1"/>
  <c r="N394" i="1"/>
  <c r="I394" i="1" s="1"/>
  <c r="N312" i="1"/>
  <c r="H312" i="1" s="1"/>
  <c r="B1437" i="6" s="1"/>
  <c r="N61" i="1"/>
  <c r="I61" i="1" s="1"/>
  <c r="N50" i="1"/>
  <c r="N104" i="1"/>
  <c r="N151" i="1"/>
  <c r="H151" i="1" s="1"/>
  <c r="N203" i="1"/>
  <c r="N82" i="1"/>
  <c r="I82" i="1" s="1"/>
  <c r="N135" i="1"/>
  <c r="I135" i="1" s="1"/>
  <c r="N192" i="1"/>
  <c r="I192" i="1" s="1"/>
  <c r="N252" i="1"/>
  <c r="I252" i="1" s="1"/>
  <c r="N256" i="1"/>
  <c r="I256" i="1" s="1"/>
  <c r="N313" i="1"/>
  <c r="I313" i="1" s="1"/>
  <c r="C1438" i="6" s="1"/>
  <c r="N316" i="1"/>
  <c r="H316" i="1" s="1"/>
  <c r="B1441" i="6" s="1"/>
  <c r="N363" i="1"/>
  <c r="N419" i="1"/>
  <c r="I419" i="1" s="1"/>
  <c r="N432" i="1"/>
  <c r="H432" i="1" s="1"/>
  <c r="N385" i="1"/>
  <c r="H385" i="1" s="1"/>
  <c r="B1711" i="6" s="1"/>
  <c r="N62" i="1"/>
  <c r="I62" i="1" s="1"/>
  <c r="N58" i="1"/>
  <c r="H58" i="1" s="1"/>
  <c r="N105" i="1"/>
  <c r="I105" i="1" s="1"/>
  <c r="N156" i="1"/>
  <c r="H156" i="1" s="1"/>
  <c r="N204" i="1"/>
  <c r="I204" i="1" s="1"/>
  <c r="N94" i="1"/>
  <c r="I94" i="1" s="1"/>
  <c r="N137" i="1"/>
  <c r="I137" i="1" s="1"/>
  <c r="N207" i="1"/>
  <c r="H207" i="1" s="1"/>
  <c r="N263" i="1"/>
  <c r="H263" i="1" s="1"/>
  <c r="N270" i="1"/>
  <c r="N326" i="1"/>
  <c r="N331" i="1"/>
  <c r="N364" i="1"/>
  <c r="N407" i="1"/>
  <c r="I407" i="1" s="1"/>
  <c r="N433" i="1"/>
  <c r="H433" i="1" s="1"/>
  <c r="N31" i="1"/>
  <c r="H31" i="1" s="1"/>
  <c r="B27" i="6" s="1"/>
  <c r="N295" i="1"/>
  <c r="I295" i="1" s="1"/>
  <c r="N321" i="1"/>
  <c r="I321" i="1" s="1"/>
  <c r="C1446" i="6" s="1"/>
  <c r="N339" i="1"/>
  <c r="I339" i="1" s="1"/>
  <c r="C1494" i="6" s="1"/>
  <c r="N357" i="1"/>
  <c r="H357" i="1" s="1"/>
  <c r="N372" i="1"/>
  <c r="I372" i="1" s="1"/>
  <c r="N389" i="1"/>
  <c r="N426" i="1"/>
  <c r="I426" i="1" s="1"/>
  <c r="N420" i="1"/>
  <c r="N395" i="1"/>
  <c r="H395" i="1" s="1"/>
  <c r="N344" i="1"/>
  <c r="H344" i="1" s="1"/>
  <c r="B1499" i="6" s="1"/>
  <c r="N30" i="1"/>
  <c r="I30" i="1" s="1"/>
  <c r="C26" i="6" s="1"/>
  <c r="N71" i="1"/>
  <c r="H71" i="1" s="1"/>
  <c r="N146" i="1"/>
  <c r="I146" i="1" s="1"/>
  <c r="N239" i="1"/>
  <c r="I239" i="1" s="1"/>
  <c r="N169" i="1"/>
  <c r="H169" i="1" s="1"/>
  <c r="N224" i="1"/>
  <c r="I224" i="1" s="1"/>
  <c r="N259" i="1"/>
  <c r="I259" i="1" s="1"/>
  <c r="N306" i="1"/>
  <c r="N322" i="1"/>
  <c r="N374" i="1"/>
  <c r="I374" i="1" s="1"/>
  <c r="N422" i="1"/>
  <c r="I422" i="1" s="1"/>
  <c r="N32" i="1"/>
  <c r="H32" i="1" s="1"/>
  <c r="N15" i="1"/>
  <c r="H15" i="1" s="1"/>
  <c r="B11" i="6" s="1"/>
  <c r="N74" i="1"/>
  <c r="I74" i="1" s="1"/>
  <c r="N118" i="1"/>
  <c r="I118" i="1" s="1"/>
  <c r="N147" i="1"/>
  <c r="I147" i="1" s="1"/>
  <c r="N159" i="1"/>
  <c r="I159" i="1" s="1"/>
  <c r="N188" i="1"/>
  <c r="I188" i="1" s="1"/>
  <c r="N208" i="1"/>
  <c r="I208" i="1" s="1"/>
  <c r="N240" i="1"/>
  <c r="I240" i="1" s="1"/>
  <c r="N86" i="1"/>
  <c r="I86" i="1" s="1"/>
  <c r="N112" i="1"/>
  <c r="I112" i="1" s="1"/>
  <c r="N130" i="1"/>
  <c r="H130" i="1" s="1"/>
  <c r="N171" i="1"/>
  <c r="I171" i="1" s="1"/>
  <c r="N186" i="1"/>
  <c r="I186" i="1" s="1"/>
  <c r="N211" i="1"/>
  <c r="H211" i="1" s="1"/>
  <c r="N225" i="1"/>
  <c r="I225" i="1" s="1"/>
  <c r="N268" i="1"/>
  <c r="I268" i="1" s="1"/>
  <c r="N285" i="1"/>
  <c r="I285" i="1" s="1"/>
  <c r="N260" i="1"/>
  <c r="I260" i="1" s="1"/>
  <c r="N291" i="1"/>
  <c r="N308" i="1"/>
  <c r="H308" i="1" s="1"/>
  <c r="N341" i="1"/>
  <c r="N299" i="1"/>
  <c r="I299" i="1" s="1"/>
  <c r="N323" i="1"/>
  <c r="H323" i="1" s="1"/>
  <c r="B1448" i="6" s="1"/>
  <c r="N345" i="1"/>
  <c r="I345" i="1" s="1"/>
  <c r="C1500" i="6" s="1"/>
  <c r="N359" i="1"/>
  <c r="H359" i="1" s="1"/>
  <c r="N376" i="1"/>
  <c r="H376" i="1" s="1"/>
  <c r="N401" i="1"/>
  <c r="H401" i="1" s="1"/>
  <c r="N390" i="1"/>
  <c r="I390" i="1" s="1"/>
  <c r="N424" i="1"/>
  <c r="I424" i="1" s="1"/>
  <c r="N396" i="1"/>
  <c r="H396" i="1" s="1"/>
  <c r="B1807" i="6" s="1"/>
  <c r="N28" i="1"/>
  <c r="H28" i="1" s="1"/>
  <c r="B24" i="6" s="1"/>
  <c r="N179" i="1"/>
  <c r="H179" i="1" s="1"/>
  <c r="B792" i="6" s="1"/>
  <c r="N111" i="1"/>
  <c r="I111" i="1" s="1"/>
  <c r="N210" i="1"/>
  <c r="N284" i="1"/>
  <c r="I284" i="1" s="1"/>
  <c r="N289" i="1"/>
  <c r="H289" i="1" s="1"/>
  <c r="N297" i="1"/>
  <c r="I297" i="1" s="1"/>
  <c r="N342" i="1"/>
  <c r="I342" i="1" s="1"/>
  <c r="C1497" i="6" s="1"/>
  <c r="N358" i="1"/>
  <c r="H358" i="1" s="1"/>
  <c r="N400" i="1"/>
  <c r="I400" i="1" s="1"/>
  <c r="N428" i="1"/>
  <c r="H428" i="1" s="1"/>
  <c r="N397" i="1"/>
  <c r="H397" i="1" s="1"/>
  <c r="N29" i="1"/>
  <c r="N97" i="1"/>
  <c r="I97" i="1" s="1"/>
  <c r="N190" i="1"/>
  <c r="H190" i="1" s="1"/>
  <c r="N241" i="1"/>
  <c r="H241" i="1" s="1"/>
  <c r="N87" i="1"/>
  <c r="H87" i="1" s="1"/>
  <c r="N113" i="1"/>
  <c r="I113" i="1" s="1"/>
  <c r="N131" i="1"/>
  <c r="N174" i="1"/>
  <c r="I174" i="1" s="1"/>
  <c r="N187" i="1"/>
  <c r="H187" i="1" s="1"/>
  <c r="N212" i="1"/>
  <c r="I212" i="1" s="1"/>
  <c r="N226" i="1"/>
  <c r="I226" i="1" s="1"/>
  <c r="N269" i="1"/>
  <c r="H269" i="1" s="1"/>
  <c r="N286" i="1"/>
  <c r="I286" i="1" s="1"/>
  <c r="N261" i="1"/>
  <c r="I261" i="1" s="1"/>
  <c r="N292" i="1"/>
  <c r="I292" i="1" s="1"/>
  <c r="N309" i="1"/>
  <c r="I309" i="1" s="1"/>
  <c r="C1434" i="6" s="1"/>
  <c r="N343" i="1"/>
  <c r="I343" i="1" s="1"/>
  <c r="C1498" i="6" s="1"/>
  <c r="N302" i="1"/>
  <c r="H302" i="1" s="1"/>
  <c r="N324" i="1"/>
  <c r="H324" i="1" s="1"/>
  <c r="N346" i="1"/>
  <c r="I346" i="1" s="1"/>
  <c r="C1501" i="6" s="1"/>
  <c r="N360" i="1"/>
  <c r="H360" i="1" s="1"/>
  <c r="N377" i="1"/>
  <c r="I377" i="1" s="1"/>
  <c r="N403" i="1"/>
  <c r="I403" i="1" s="1"/>
  <c r="C1849" i="6" s="1"/>
  <c r="N392" i="1"/>
  <c r="I392" i="1" s="1"/>
  <c r="N427" i="1"/>
  <c r="H427" i="1" s="1"/>
  <c r="N399" i="1"/>
  <c r="N27" i="1"/>
  <c r="N23" i="1"/>
  <c r="N43" i="1"/>
  <c r="H43" i="1" s="1"/>
  <c r="B64" i="6" s="1"/>
  <c r="N51" i="1"/>
  <c r="I51" i="1" s="1"/>
  <c r="N73" i="1"/>
  <c r="I73" i="1" s="1"/>
  <c r="N117" i="1"/>
  <c r="I117" i="1" s="1"/>
  <c r="N158" i="1"/>
  <c r="I158" i="1" s="1"/>
  <c r="N206" i="1"/>
  <c r="H206" i="1" s="1"/>
  <c r="N85" i="1"/>
  <c r="I85" i="1" s="1"/>
  <c r="N129" i="1"/>
  <c r="H129" i="1" s="1"/>
  <c r="N185" i="1"/>
  <c r="I185" i="1" s="1"/>
  <c r="N267" i="1"/>
  <c r="I267" i="1" s="1"/>
  <c r="N340" i="1"/>
  <c r="I340" i="1" s="1"/>
  <c r="C1495" i="6" s="1"/>
  <c r="N418" i="1"/>
  <c r="I418" i="1" s="1"/>
  <c r="N44" i="1"/>
  <c r="I44" i="1" s="1"/>
  <c r="C65" i="6" s="1"/>
  <c r="N52" i="1"/>
  <c r="H52" i="1" s="1"/>
  <c r="N96" i="1"/>
  <c r="I96" i="1" s="1"/>
  <c r="N33" i="1"/>
  <c r="H33" i="1" s="1"/>
  <c r="B54" i="6" s="1"/>
  <c r="N46" i="1"/>
  <c r="I46" i="1" s="1"/>
  <c r="C67" i="6" s="1"/>
  <c r="N16" i="1"/>
  <c r="I16" i="1" s="1"/>
  <c r="C12" i="6" s="1"/>
  <c r="N53" i="1"/>
  <c r="I53" i="1" s="1"/>
  <c r="N75" i="1"/>
  <c r="I75" i="1" s="1"/>
  <c r="N119" i="1"/>
  <c r="N148" i="1"/>
  <c r="H148" i="1" s="1"/>
  <c r="N160" i="1"/>
  <c r="I160" i="1" s="1"/>
  <c r="N215" i="1"/>
  <c r="H215" i="1" s="1"/>
  <c r="N34" i="1"/>
  <c r="I34" i="1" s="1"/>
  <c r="C55" i="6" s="1"/>
  <c r="N59" i="1"/>
  <c r="H59" i="1" s="1"/>
  <c r="N17" i="1"/>
  <c r="H17" i="1" s="1"/>
  <c r="B13" i="6" s="1"/>
  <c r="N54" i="1"/>
  <c r="I54" i="1" s="1"/>
  <c r="N76" i="1"/>
  <c r="I76" i="1" s="1"/>
  <c r="N99" i="1"/>
  <c r="I99" i="1" s="1"/>
  <c r="N121" i="1"/>
  <c r="I121" i="1" s="1"/>
  <c r="N149" i="1"/>
  <c r="H149" i="1" s="1"/>
  <c r="N161" i="1"/>
  <c r="N193" i="1"/>
  <c r="I193" i="1" s="1"/>
  <c r="N217" i="1"/>
  <c r="I217" i="1" s="1"/>
  <c r="N242" i="1"/>
  <c r="H242" i="1" s="1"/>
  <c r="N88" i="1"/>
  <c r="I88" i="1" s="1"/>
  <c r="N114" i="1"/>
  <c r="I114" i="1" s="1"/>
  <c r="N132" i="1"/>
  <c r="N175" i="1"/>
  <c r="I175" i="1" s="1"/>
  <c r="N189" i="1"/>
  <c r="H189" i="1" s="1"/>
  <c r="N213" i="1"/>
  <c r="H213" i="1" s="1"/>
  <c r="N227" i="1"/>
  <c r="H227" i="1" s="1"/>
  <c r="N275" i="1"/>
  <c r="H275" i="1" s="1"/>
  <c r="N287" i="1"/>
  <c r="H287" i="1" s="1"/>
  <c r="B1252" i="6" s="1"/>
  <c r="N262" i="1"/>
  <c r="H262" i="1" s="1"/>
  <c r="N293" i="1"/>
  <c r="I293" i="1" s="1"/>
  <c r="N310" i="1"/>
  <c r="N350" i="1"/>
  <c r="I350" i="1" s="1"/>
  <c r="N307" i="1"/>
  <c r="H307" i="1" s="1"/>
  <c r="B1389" i="6" s="1"/>
  <c r="N325" i="1"/>
  <c r="I325" i="1" s="1"/>
  <c r="C1480" i="6" s="1"/>
  <c r="N347" i="1"/>
  <c r="H347" i="1" s="1"/>
  <c r="B1502" i="6" s="1"/>
  <c r="N361" i="1"/>
  <c r="H361" i="1" s="1"/>
  <c r="N378" i="1"/>
  <c r="I378" i="1" s="1"/>
  <c r="N404" i="1"/>
  <c r="I404" i="1" s="1"/>
  <c r="N402" i="1"/>
  <c r="H402" i="1" s="1"/>
  <c r="B1848" i="6" s="1"/>
  <c r="N429" i="1"/>
  <c r="N398" i="1"/>
  <c r="N12" i="1"/>
  <c r="H24" i="1"/>
  <c r="B20" i="6" s="1"/>
  <c r="I24" i="1"/>
  <c r="C20" i="6" s="1"/>
  <c r="I409" i="1"/>
  <c r="H434" i="1"/>
  <c r="H63" i="1"/>
  <c r="H57" i="1"/>
  <c r="I67" i="1"/>
  <c r="I165" i="1"/>
  <c r="H165" i="1"/>
  <c r="I139" i="1"/>
  <c r="H139" i="1"/>
  <c r="I276" i="1"/>
  <c r="H276" i="1"/>
  <c r="I274" i="1"/>
  <c r="H274" i="1"/>
  <c r="I304" i="1"/>
  <c r="H304" i="1"/>
  <c r="I375" i="1"/>
  <c r="I335" i="1"/>
  <c r="C1490" i="6" s="1"/>
  <c r="H335" i="1"/>
  <c r="B1490" i="6" s="1"/>
  <c r="I348" i="1"/>
  <c r="C1503" i="6" s="1"/>
  <c r="I383" i="1"/>
  <c r="H383" i="1"/>
  <c r="I413" i="1"/>
  <c r="H413" i="1"/>
  <c r="I417" i="1"/>
  <c r="H417" i="1"/>
  <c r="I430" i="1"/>
  <c r="H430" i="1"/>
  <c r="I40" i="1"/>
  <c r="C61" i="6" s="1"/>
  <c r="H40" i="1"/>
  <c r="B61" i="6" s="1"/>
  <c r="H107" i="1"/>
  <c r="H202" i="1"/>
  <c r="I228" i="1"/>
  <c r="I127" i="1"/>
  <c r="H127" i="1"/>
  <c r="I70" i="1"/>
  <c r="H70" i="1"/>
  <c r="I65" i="1"/>
  <c r="H106" i="1"/>
  <c r="H145" i="1"/>
  <c r="I157" i="1"/>
  <c r="H157" i="1"/>
  <c r="I102" i="1"/>
  <c r="H102" i="1"/>
  <c r="H143" i="1"/>
  <c r="I219" i="1"/>
  <c r="H219" i="1"/>
  <c r="I266" i="1"/>
  <c r="H266" i="1"/>
  <c r="I327" i="1"/>
  <c r="C1482" i="6" s="1"/>
  <c r="H327" i="1"/>
  <c r="B1482" i="6" s="1"/>
  <c r="H332" i="1"/>
  <c r="B1487" i="6" s="1"/>
  <c r="I365" i="1"/>
  <c r="H365" i="1"/>
  <c r="I415" i="1"/>
  <c r="H415" i="1"/>
  <c r="I427" i="1"/>
  <c r="I431" i="1"/>
  <c r="H431" i="1"/>
  <c r="B246" i="6" l="1"/>
  <c r="H372" i="1"/>
  <c r="I103" i="1"/>
  <c r="I176" i="1"/>
  <c r="H216" i="1"/>
  <c r="I222" i="1"/>
  <c r="H98" i="1"/>
  <c r="H110" i="1"/>
  <c r="I64" i="1"/>
  <c r="C145" i="6" s="1"/>
  <c r="H288" i="1"/>
  <c r="I156" i="1"/>
  <c r="R156" i="1" s="1"/>
  <c r="I220" i="1"/>
  <c r="H238" i="1"/>
  <c r="H367" i="1"/>
  <c r="B1618" i="6" s="1"/>
  <c r="H265" i="1"/>
  <c r="B1162" i="6" s="1"/>
  <c r="H167" i="1"/>
  <c r="B654" i="6" s="1"/>
  <c r="I42" i="1"/>
  <c r="C63" i="6" s="1"/>
  <c r="H292" i="1"/>
  <c r="H277" i="1"/>
  <c r="H108" i="1"/>
  <c r="I244" i="1"/>
  <c r="C1026" i="6" s="1"/>
  <c r="I25" i="1"/>
  <c r="C21" i="6" s="1"/>
  <c r="I58" i="1"/>
  <c r="R58" i="1" s="1"/>
  <c r="I272" i="1"/>
  <c r="R272" i="1" s="1"/>
  <c r="H150" i="1"/>
  <c r="H205" i="1"/>
  <c r="B927" i="6" s="1"/>
  <c r="I356" i="1"/>
  <c r="C1576" i="6" s="1"/>
  <c r="H286" i="1"/>
  <c r="H95" i="1"/>
  <c r="B249" i="6" s="1"/>
  <c r="H336" i="1"/>
  <c r="B1491" i="6" s="1"/>
  <c r="I19" i="1"/>
  <c r="C15" i="6" s="1"/>
  <c r="H237" i="1"/>
  <c r="R14" i="1"/>
  <c r="I149" i="1"/>
  <c r="I79" i="1"/>
  <c r="S79" i="1" s="1"/>
  <c r="H384" i="1"/>
  <c r="B1710" i="6" s="1"/>
  <c r="H218" i="1"/>
  <c r="I255" i="1"/>
  <c r="S255" i="1" s="1"/>
  <c r="H253" i="1"/>
  <c r="B1111" i="6" s="1"/>
  <c r="H186" i="1"/>
  <c r="B837" i="6" s="1"/>
  <c r="H200" i="1"/>
  <c r="B887" i="6" s="1"/>
  <c r="I391" i="1"/>
  <c r="J391" i="1" s="1"/>
  <c r="H271" i="1"/>
  <c r="B1204" i="6" s="1"/>
  <c r="H295" i="1"/>
  <c r="B1298" i="6" s="1"/>
  <c r="H170" i="1"/>
  <c r="B697" i="6" s="1"/>
  <c r="H93" i="1"/>
  <c r="I328" i="1"/>
  <c r="C1483" i="6" s="1"/>
  <c r="H209" i="1"/>
  <c r="B931" i="6" s="1"/>
  <c r="I279" i="1"/>
  <c r="I416" i="1"/>
  <c r="R416" i="1" s="1"/>
  <c r="I136" i="1"/>
  <c r="C516" i="6" s="1"/>
  <c r="I337" i="1"/>
  <c r="C1492" i="6" s="1"/>
  <c r="I189" i="1"/>
  <c r="R189" i="1" s="1"/>
  <c r="H329" i="1"/>
  <c r="B1484" i="6" s="1"/>
  <c r="H147" i="1"/>
  <c r="B608" i="6" s="1"/>
  <c r="I60" i="1"/>
  <c r="C108" i="6" s="1"/>
  <c r="H73" i="1"/>
  <c r="B192" i="6" s="1"/>
  <c r="H72" i="1"/>
  <c r="B191" i="6" s="1"/>
  <c r="I333" i="1"/>
  <c r="C1488" i="6" s="1"/>
  <c r="H138" i="1"/>
  <c r="B518" i="6" s="1"/>
  <c r="H229" i="1"/>
  <c r="B951" i="6" s="1"/>
  <c r="I414" i="1"/>
  <c r="S414" i="1" s="1"/>
  <c r="I320" i="1"/>
  <c r="C1445" i="6" s="1"/>
  <c r="I269" i="1"/>
  <c r="R269" i="1" s="1"/>
  <c r="I38" i="1"/>
  <c r="C59" i="6" s="1"/>
  <c r="H137" i="1"/>
  <c r="B517" i="6" s="1"/>
  <c r="H94" i="1"/>
  <c r="H135" i="1"/>
  <c r="B515" i="6" s="1"/>
  <c r="H406" i="1"/>
  <c r="B1895" i="6" s="1"/>
  <c r="H400" i="1"/>
  <c r="B1811" i="6" s="1"/>
  <c r="H140" i="1"/>
  <c r="B559" i="6" s="1"/>
  <c r="I66" i="1"/>
  <c r="J66" i="1" s="1"/>
  <c r="H257" i="1"/>
  <c r="B1115" i="6" s="1"/>
  <c r="I405" i="1"/>
  <c r="C1894" i="6" s="1"/>
  <c r="I338" i="1"/>
  <c r="C1493" i="6" s="1"/>
  <c r="H115" i="1"/>
  <c r="B380" i="6" s="1"/>
  <c r="I366" i="1"/>
  <c r="S366" i="1" s="1"/>
  <c r="H123" i="1"/>
  <c r="I129" i="1"/>
  <c r="C472" i="6" s="1"/>
  <c r="I428" i="1"/>
  <c r="S428" i="1" s="1"/>
  <c r="H339" i="1"/>
  <c r="B1494" i="6" s="1"/>
  <c r="H56" i="1"/>
  <c r="B104" i="6" s="1"/>
  <c r="H394" i="1"/>
  <c r="B1805" i="6" s="1"/>
  <c r="H85" i="1"/>
  <c r="B239" i="6" s="1"/>
  <c r="I421" i="1"/>
  <c r="J421" i="1" s="1"/>
  <c r="L421" i="1" s="1"/>
  <c r="H303" i="1"/>
  <c r="B1344" i="6" s="1"/>
  <c r="H260" i="1"/>
  <c r="B1157" i="6" s="1"/>
  <c r="H248" i="1"/>
  <c r="H99" i="1"/>
  <c r="B286" i="6" s="1"/>
  <c r="H77" i="1"/>
  <c r="H403" i="1"/>
  <c r="B1849" i="6" s="1"/>
  <c r="H256" i="1"/>
  <c r="B1114" i="6" s="1"/>
  <c r="I227" i="1"/>
  <c r="C949" i="6" s="1"/>
  <c r="H163" i="1"/>
  <c r="B624" i="6" s="1"/>
  <c r="H377" i="1"/>
  <c r="B1671" i="6" s="1"/>
  <c r="H301" i="1"/>
  <c r="B1342" i="6" s="1"/>
  <c r="H30" i="1"/>
  <c r="B26" i="6" s="1"/>
  <c r="I334" i="1"/>
  <c r="C1489" i="6" s="1"/>
  <c r="I296" i="1"/>
  <c r="C1299" i="6" s="1"/>
  <c r="H285" i="1"/>
  <c r="I134" i="1"/>
  <c r="J134" i="1" s="1"/>
  <c r="L134" i="1" s="1"/>
  <c r="I316" i="1"/>
  <c r="C1441" i="6" s="1"/>
  <c r="I215" i="1"/>
  <c r="S215" i="1" s="1"/>
  <c r="I251" i="1"/>
  <c r="S251" i="1" s="1"/>
  <c r="H223" i="1"/>
  <c r="B945" i="6" s="1"/>
  <c r="H239" i="1"/>
  <c r="B1021" i="6" s="1"/>
  <c r="H378" i="1"/>
  <c r="B1672" i="6" s="1"/>
  <c r="H121" i="1"/>
  <c r="B425" i="6" s="1"/>
  <c r="H91" i="1"/>
  <c r="H212" i="1"/>
  <c r="B934" i="6" s="1"/>
  <c r="I411" i="1"/>
  <c r="C1900" i="6" s="1"/>
  <c r="I396" i="1"/>
  <c r="C1807" i="6" s="1"/>
  <c r="H424" i="1"/>
  <c r="H321" i="1"/>
  <c r="B1446" i="6" s="1"/>
  <c r="H283" i="1"/>
  <c r="B1216" i="6" s="1"/>
  <c r="H155" i="1"/>
  <c r="B616" i="6" s="1"/>
  <c r="I206" i="1"/>
  <c r="J206" i="1" s="1"/>
  <c r="L206" i="1" s="1"/>
  <c r="H373" i="1"/>
  <c r="B1667" i="6" s="1"/>
  <c r="H273" i="1"/>
  <c r="B1206" i="6" s="1"/>
  <c r="H164" i="1"/>
  <c r="B651" i="6" s="1"/>
  <c r="H371" i="1"/>
  <c r="I213" i="1"/>
  <c r="S213" i="1" s="1"/>
  <c r="I169" i="1"/>
  <c r="J169" i="1" s="1"/>
  <c r="H331" i="1"/>
  <c r="B1486" i="6" s="1"/>
  <c r="I331" i="1"/>
  <c r="C1486" i="6" s="1"/>
  <c r="I109" i="1"/>
  <c r="C334" i="6" s="1"/>
  <c r="H109" i="1"/>
  <c r="B334" i="6" s="1"/>
  <c r="H379" i="1"/>
  <c r="B1673" i="6" s="1"/>
  <c r="I341" i="1"/>
  <c r="C1496" i="6" s="1"/>
  <c r="H341" i="1"/>
  <c r="B1496" i="6" s="1"/>
  <c r="I254" i="1"/>
  <c r="C1112" i="6" s="1"/>
  <c r="H254" i="1"/>
  <c r="B1112" i="6" s="1"/>
  <c r="I144" i="1"/>
  <c r="C605" i="6" s="1"/>
  <c r="H144" i="1"/>
  <c r="B605" i="6" s="1"/>
  <c r="I50" i="1"/>
  <c r="C71" i="6" s="1"/>
  <c r="H50" i="1"/>
  <c r="B71" i="6" s="1"/>
  <c r="H330" i="1"/>
  <c r="B1485" i="6" s="1"/>
  <c r="H214" i="1"/>
  <c r="B936" i="6" s="1"/>
  <c r="H161" i="1"/>
  <c r="B622" i="6" s="1"/>
  <c r="I161" i="1"/>
  <c r="S161" i="1" s="1"/>
  <c r="I408" i="1"/>
  <c r="S408" i="1" s="1"/>
  <c r="H408" i="1"/>
  <c r="B1897" i="6" s="1"/>
  <c r="I232" i="1"/>
  <c r="C954" i="6" s="1"/>
  <c r="H61" i="1"/>
  <c r="B109" i="6" s="1"/>
  <c r="I423" i="1"/>
  <c r="R423" i="1" s="1"/>
  <c r="I432" i="1"/>
  <c r="J432" i="1" s="1"/>
  <c r="H293" i="1"/>
  <c r="B1296" i="6" s="1"/>
  <c r="I245" i="1"/>
  <c r="C1027" i="6" s="1"/>
  <c r="H197" i="1"/>
  <c r="B884" i="6" s="1"/>
  <c r="H419" i="1"/>
  <c r="B1941" i="6" s="1"/>
  <c r="I263" i="1"/>
  <c r="S263" i="1" s="1"/>
  <c r="I152" i="1"/>
  <c r="C613" i="6" s="1"/>
  <c r="I385" i="1"/>
  <c r="R385" i="1" s="1"/>
  <c r="I364" i="1"/>
  <c r="S364" i="1" s="1"/>
  <c r="H364" i="1"/>
  <c r="B1584" i="6" s="1"/>
  <c r="I173" i="1"/>
  <c r="C744" i="6" s="1"/>
  <c r="H173" i="1"/>
  <c r="B744" i="6" s="1"/>
  <c r="L14" i="1"/>
  <c r="C10" i="6"/>
  <c r="H142" i="1"/>
  <c r="B561" i="6" s="1"/>
  <c r="I142" i="1"/>
  <c r="C561" i="6" s="1"/>
  <c r="H310" i="1"/>
  <c r="B1435" i="6" s="1"/>
  <c r="I310" i="1"/>
  <c r="C1435" i="6" s="1"/>
  <c r="S418" i="1"/>
  <c r="C1940" i="6"/>
  <c r="I210" i="1"/>
  <c r="C932" i="6" s="1"/>
  <c r="H210" i="1"/>
  <c r="B932" i="6" s="1"/>
  <c r="I420" i="1"/>
  <c r="C1942" i="6" s="1"/>
  <c r="H420" i="1"/>
  <c r="B1942" i="6" s="1"/>
  <c r="I191" i="1"/>
  <c r="C842" i="6" s="1"/>
  <c r="H191" i="1"/>
  <c r="B842" i="6" s="1"/>
  <c r="I13" i="1"/>
  <c r="C9" i="6" s="1"/>
  <c r="H13" i="1"/>
  <c r="B9" i="6" s="1"/>
  <c r="I26" i="1"/>
  <c r="C22" i="6" s="1"/>
  <c r="H26" i="1"/>
  <c r="B22" i="6" s="1"/>
  <c r="H435" i="1"/>
  <c r="B1994" i="6" s="1"/>
  <c r="I435" i="1"/>
  <c r="J435" i="1" s="1"/>
  <c r="I12" i="1"/>
  <c r="C8" i="6" s="1"/>
  <c r="H12" i="1"/>
  <c r="B8" i="6" s="1"/>
  <c r="I27" i="1"/>
  <c r="C23" i="6" s="1"/>
  <c r="H27" i="1"/>
  <c r="B23" i="6" s="1"/>
  <c r="I322" i="1"/>
  <c r="C1447" i="6" s="1"/>
  <c r="H322" i="1"/>
  <c r="B1447" i="6" s="1"/>
  <c r="I104" i="1"/>
  <c r="J104" i="1" s="1"/>
  <c r="L104" i="1" s="1"/>
  <c r="H104" i="1"/>
  <c r="B329" i="6" s="1"/>
  <c r="I133" i="1"/>
  <c r="C513" i="6" s="1"/>
  <c r="H133" i="1"/>
  <c r="B513" i="6" s="1"/>
  <c r="I196" i="1"/>
  <c r="S196" i="1" s="1"/>
  <c r="H196" i="1"/>
  <c r="B883" i="6" s="1"/>
  <c r="H37" i="1"/>
  <c r="B58" i="6" s="1"/>
  <c r="I37" i="1"/>
  <c r="C58" i="6" s="1"/>
  <c r="I388" i="1"/>
  <c r="J388" i="1" s="1"/>
  <c r="H388" i="1"/>
  <c r="B1755" i="6" s="1"/>
  <c r="I45" i="1"/>
  <c r="C66" i="6" s="1"/>
  <c r="H45" i="1"/>
  <c r="B66" i="6" s="1"/>
  <c r="I382" i="1"/>
  <c r="C1676" i="6" s="1"/>
  <c r="H382" i="1"/>
  <c r="B1676" i="6" s="1"/>
  <c r="H168" i="1"/>
  <c r="B655" i="6" s="1"/>
  <c r="I398" i="1"/>
  <c r="R398" i="1" s="1"/>
  <c r="H398" i="1"/>
  <c r="H399" i="1"/>
  <c r="B1810" i="6" s="1"/>
  <c r="I399" i="1"/>
  <c r="R399" i="1" s="1"/>
  <c r="H389" i="1"/>
  <c r="B1756" i="6" s="1"/>
  <c r="I389" i="1"/>
  <c r="R389" i="1" s="1"/>
  <c r="I349" i="1"/>
  <c r="S349" i="1" s="1"/>
  <c r="H349" i="1"/>
  <c r="B1529" i="6" s="1"/>
  <c r="I69" i="1"/>
  <c r="C150" i="6" s="1"/>
  <c r="H69" i="1"/>
  <c r="B150" i="6" s="1"/>
  <c r="H39" i="1"/>
  <c r="B60" i="6" s="1"/>
  <c r="I39" i="1"/>
  <c r="C60" i="6" s="1"/>
  <c r="I262" i="1"/>
  <c r="J262" i="1" s="1"/>
  <c r="H119" i="1"/>
  <c r="I119" i="1"/>
  <c r="C423" i="6" s="1"/>
  <c r="H29" i="1"/>
  <c r="B25" i="6" s="1"/>
  <c r="I29" i="1"/>
  <c r="C25" i="6" s="1"/>
  <c r="H363" i="1"/>
  <c r="B1583" i="6" s="1"/>
  <c r="I363" i="1"/>
  <c r="R363" i="1" s="1"/>
  <c r="I184" i="1"/>
  <c r="S184" i="1" s="1"/>
  <c r="H184" i="1"/>
  <c r="B835" i="6" s="1"/>
  <c r="H368" i="1"/>
  <c r="B1619" i="6" s="1"/>
  <c r="I368" i="1"/>
  <c r="C1619" i="6" s="1"/>
  <c r="H280" i="1"/>
  <c r="I280" i="1"/>
  <c r="C1213" i="6" s="1"/>
  <c r="I282" i="1"/>
  <c r="S282" i="1" s="1"/>
  <c r="H282" i="1"/>
  <c r="B1215" i="6" s="1"/>
  <c r="H234" i="1"/>
  <c r="B974" i="6" s="1"/>
  <c r="H68" i="1"/>
  <c r="B149" i="6" s="1"/>
  <c r="H247" i="1"/>
  <c r="B1029" i="6" s="1"/>
  <c r="I370" i="1"/>
  <c r="C1664" i="6" s="1"/>
  <c r="H185" i="1"/>
  <c r="B836" i="6" s="1"/>
  <c r="I249" i="1"/>
  <c r="C1066" i="6" s="1"/>
  <c r="H340" i="1"/>
  <c r="B1495" i="6" s="1"/>
  <c r="I166" i="1"/>
  <c r="C653" i="6" s="1"/>
  <c r="I151" i="1"/>
  <c r="S151" i="1" s="1"/>
  <c r="H246" i="1"/>
  <c r="B1028" i="6" s="1"/>
  <c r="H351" i="1"/>
  <c r="B1571" i="6" s="1"/>
  <c r="H183" i="1"/>
  <c r="B796" i="6" s="1"/>
  <c r="H141" i="1"/>
  <c r="B560" i="6" s="1"/>
  <c r="I100" i="1"/>
  <c r="R100" i="1" s="1"/>
  <c r="H100" i="1"/>
  <c r="B287" i="6" s="1"/>
  <c r="I317" i="1"/>
  <c r="C1442" i="6" s="1"/>
  <c r="H317" i="1"/>
  <c r="B1442" i="6" s="1"/>
  <c r="I162" i="1"/>
  <c r="S162" i="1" s="1"/>
  <c r="H162" i="1"/>
  <c r="B623" i="6" s="1"/>
  <c r="I306" i="1"/>
  <c r="C1388" i="6" s="1"/>
  <c r="H306" i="1"/>
  <c r="B1388" i="6" s="1"/>
  <c r="H124" i="1"/>
  <c r="B467" i="6" s="1"/>
  <c r="I124" i="1"/>
  <c r="S124" i="1" s="1"/>
  <c r="I47" i="1"/>
  <c r="C68" i="6" s="1"/>
  <c r="H47" i="1"/>
  <c r="B68" i="6" s="1"/>
  <c r="H429" i="1"/>
  <c r="B1988" i="6" s="1"/>
  <c r="I429" i="1"/>
  <c r="J429" i="1" s="1"/>
  <c r="H291" i="1"/>
  <c r="B1256" i="6" s="1"/>
  <c r="I291" i="1"/>
  <c r="C1256" i="6" s="1"/>
  <c r="H410" i="1"/>
  <c r="B1899" i="6" s="1"/>
  <c r="I410" i="1"/>
  <c r="R410" i="1" s="1"/>
  <c r="H217" i="1"/>
  <c r="B939" i="6" s="1"/>
  <c r="H84" i="1"/>
  <c r="B238" i="6" s="1"/>
  <c r="I230" i="1"/>
  <c r="C952" i="6" s="1"/>
  <c r="H34" i="1"/>
  <c r="B55" i="6" s="1"/>
  <c r="H418" i="1"/>
  <c r="B1940" i="6" s="1"/>
  <c r="I203" i="1"/>
  <c r="S203" i="1" s="1"/>
  <c r="H203" i="1"/>
  <c r="B890" i="6" s="1"/>
  <c r="H80" i="1"/>
  <c r="B199" i="6" s="1"/>
  <c r="I80" i="1"/>
  <c r="J80" i="1" s="1"/>
  <c r="L80" i="1" s="1"/>
  <c r="I243" i="1"/>
  <c r="S243" i="1" s="1"/>
  <c r="H243" i="1"/>
  <c r="B1025" i="6" s="1"/>
  <c r="I326" i="1"/>
  <c r="C1481" i="6" s="1"/>
  <c r="H326" i="1"/>
  <c r="B1481" i="6" s="1"/>
  <c r="I270" i="1"/>
  <c r="C1203" i="6" s="1"/>
  <c r="H270" i="1"/>
  <c r="B1203" i="6" s="1"/>
  <c r="H36" i="1"/>
  <c r="B57" i="6" s="1"/>
  <c r="I36" i="1"/>
  <c r="C57" i="6" s="1"/>
  <c r="I78" i="1"/>
  <c r="C197" i="6" s="1"/>
  <c r="H78" i="1"/>
  <c r="B197" i="6" s="1"/>
  <c r="H195" i="1"/>
  <c r="B882" i="6" s="1"/>
  <c r="H128" i="1"/>
  <c r="B471" i="6" s="1"/>
  <c r="H226" i="1"/>
  <c r="B948" i="6" s="1"/>
  <c r="H221" i="1"/>
  <c r="B943" i="6" s="1"/>
  <c r="H159" i="1"/>
  <c r="B620" i="6" s="1"/>
  <c r="I122" i="1"/>
  <c r="R122" i="1" s="1"/>
  <c r="H53" i="1"/>
  <c r="H392" i="1"/>
  <c r="B1803" i="6" s="1"/>
  <c r="H369" i="1"/>
  <c r="B1663" i="6" s="1"/>
  <c r="H101" i="1"/>
  <c r="B288" i="6" s="1"/>
  <c r="I387" i="1"/>
  <c r="C1713" i="6" s="1"/>
  <c r="I357" i="1"/>
  <c r="C1577" i="6" s="1"/>
  <c r="H319" i="1"/>
  <c r="B1444" i="6" s="1"/>
  <c r="H313" i="1"/>
  <c r="B1438" i="6" s="1"/>
  <c r="I275" i="1"/>
  <c r="J275" i="1" s="1"/>
  <c r="L275" i="1" s="1"/>
  <c r="I201" i="1"/>
  <c r="C888" i="6" s="1"/>
  <c r="H16" i="1"/>
  <c r="B12" i="6" s="1"/>
  <c r="H390" i="1"/>
  <c r="B1801" i="6" s="1"/>
  <c r="I401" i="1"/>
  <c r="S401" i="1" s="1"/>
  <c r="I264" i="1"/>
  <c r="C1161" i="6" s="1"/>
  <c r="H224" i="1"/>
  <c r="B946" i="6" s="1"/>
  <c r="H236" i="1"/>
  <c r="B976" i="6" s="1"/>
  <c r="H404" i="1"/>
  <c r="H268" i="1"/>
  <c r="B1165" i="6" s="1"/>
  <c r="H35" i="1"/>
  <c r="B56" i="6" s="1"/>
  <c r="H49" i="1"/>
  <c r="B70" i="6" s="1"/>
  <c r="H20" i="1"/>
  <c r="B16" i="6" s="1"/>
  <c r="I207" i="1"/>
  <c r="J207" i="1" s="1"/>
  <c r="I402" i="1"/>
  <c r="C1848" i="6" s="1"/>
  <c r="I83" i="1"/>
  <c r="C237" i="6" s="1"/>
  <c r="H146" i="1"/>
  <c r="B607" i="6" s="1"/>
  <c r="I17" i="1"/>
  <c r="C13" i="6" s="1"/>
  <c r="H315" i="1"/>
  <c r="B1440" i="6" s="1"/>
  <c r="H225" i="1"/>
  <c r="B947" i="6" s="1"/>
  <c r="H182" i="1"/>
  <c r="B795" i="6" s="1"/>
  <c r="H235" i="1"/>
  <c r="B975" i="6" s="1"/>
  <c r="H153" i="1"/>
  <c r="B614" i="6" s="1"/>
  <c r="I233" i="1"/>
  <c r="S233" i="1" s="1"/>
  <c r="H318" i="1"/>
  <c r="B1443" i="6" s="1"/>
  <c r="I425" i="1"/>
  <c r="S425" i="1" s="1"/>
  <c r="I126" i="1"/>
  <c r="C469" i="6" s="1"/>
  <c r="I90" i="1"/>
  <c r="C244" i="6" s="1"/>
  <c r="H381" i="1"/>
  <c r="B1675" i="6" s="1"/>
  <c r="H362" i="1"/>
  <c r="B1582" i="6" s="1"/>
  <c r="H231" i="1"/>
  <c r="B953" i="6" s="1"/>
  <c r="H14" i="1"/>
  <c r="B10" i="6" s="1"/>
  <c r="H199" i="1"/>
  <c r="B886" i="6" s="1"/>
  <c r="H76" i="1"/>
  <c r="B195" i="6" s="1"/>
  <c r="H48" i="1"/>
  <c r="B69" i="6" s="1"/>
  <c r="H62" i="1"/>
  <c r="B110" i="6" s="1"/>
  <c r="H298" i="1"/>
  <c r="B1301" i="6" s="1"/>
  <c r="H250" i="1"/>
  <c r="B1067" i="6" s="1"/>
  <c r="H204" i="1"/>
  <c r="B891" i="6" s="1"/>
  <c r="H158" i="1"/>
  <c r="B619" i="6" s="1"/>
  <c r="I393" i="1"/>
  <c r="S393" i="1" s="1"/>
  <c r="I300" i="1"/>
  <c r="C1341" i="6" s="1"/>
  <c r="H278" i="1"/>
  <c r="B1211" i="6" s="1"/>
  <c r="H194" i="1"/>
  <c r="B881" i="6" s="1"/>
  <c r="H380" i="1"/>
  <c r="B1674" i="6" s="1"/>
  <c r="I31" i="1"/>
  <c r="C27" i="6" s="1"/>
  <c r="H82" i="1"/>
  <c r="B201" i="6" s="1"/>
  <c r="H89" i="1"/>
  <c r="B243" i="6" s="1"/>
  <c r="I360" i="1"/>
  <c r="C1580" i="6" s="1"/>
  <c r="H314" i="1"/>
  <c r="B1439" i="6" s="1"/>
  <c r="H350" i="1"/>
  <c r="B1530" i="6" s="1"/>
  <c r="H311" i="1"/>
  <c r="B1436" i="6" s="1"/>
  <c r="H294" i="1"/>
  <c r="B1297" i="6" s="1"/>
  <c r="H261" i="1"/>
  <c r="B1158" i="6" s="1"/>
  <c r="I187" i="1"/>
  <c r="C838" i="6" s="1"/>
  <c r="H125" i="1"/>
  <c r="B468" i="6" s="1"/>
  <c r="H154" i="1"/>
  <c r="B615" i="6" s="1"/>
  <c r="H46" i="1"/>
  <c r="B67" i="6" s="1"/>
  <c r="I433" i="1"/>
  <c r="C1992" i="6" s="1"/>
  <c r="H386" i="1"/>
  <c r="B1712" i="6" s="1"/>
  <c r="H412" i="1"/>
  <c r="B1901" i="6" s="1"/>
  <c r="H193" i="1"/>
  <c r="B844" i="6" s="1"/>
  <c r="I181" i="1"/>
  <c r="J181" i="1" s="1"/>
  <c r="H105" i="1"/>
  <c r="B330" i="6" s="1"/>
  <c r="I361" i="1"/>
  <c r="C1581" i="6" s="1"/>
  <c r="I32" i="1"/>
  <c r="C53" i="6" s="1"/>
  <c r="H407" i="1"/>
  <c r="B1896" i="6" s="1"/>
  <c r="I308" i="1"/>
  <c r="S308" i="1" s="1"/>
  <c r="H252" i="1"/>
  <c r="B1069" i="6" s="1"/>
  <c r="H192" i="1"/>
  <c r="B843" i="6" s="1"/>
  <c r="I120" i="1"/>
  <c r="S120" i="1" s="1"/>
  <c r="I59" i="1"/>
  <c r="S59" i="1" s="1"/>
  <c r="H267" i="1"/>
  <c r="B1164" i="6" s="1"/>
  <c r="H55" i="1"/>
  <c r="B103" i="6" s="1"/>
  <c r="I359" i="1"/>
  <c r="C1579" i="6" s="1"/>
  <c r="H118" i="1"/>
  <c r="B422" i="6" s="1"/>
  <c r="H44" i="1"/>
  <c r="B65" i="6" s="1"/>
  <c r="I87" i="1"/>
  <c r="C241" i="6" s="1"/>
  <c r="H198" i="1"/>
  <c r="B885" i="6" s="1"/>
  <c r="H81" i="1"/>
  <c r="B200" i="6" s="1"/>
  <c r="I358" i="1"/>
  <c r="C1578" i="6" s="1"/>
  <c r="H299" i="1"/>
  <c r="B1302" i="6" s="1"/>
  <c r="H309" i="1"/>
  <c r="B1434" i="6" s="1"/>
  <c r="H259" i="1"/>
  <c r="B1117" i="6" s="1"/>
  <c r="H284" i="1"/>
  <c r="B1249" i="6" s="1"/>
  <c r="H116" i="1"/>
  <c r="B381" i="6" s="1"/>
  <c r="H172" i="1"/>
  <c r="B743" i="6" s="1"/>
  <c r="H41" i="1"/>
  <c r="B62" i="6" s="1"/>
  <c r="I397" i="1"/>
  <c r="S397" i="1" s="1"/>
  <c r="H343" i="1"/>
  <c r="B1498" i="6" s="1"/>
  <c r="H305" i="1"/>
  <c r="B1387" i="6" s="1"/>
  <c r="H258" i="1"/>
  <c r="B1116" i="6" s="1"/>
  <c r="H281" i="1"/>
  <c r="B1214" i="6" s="1"/>
  <c r="H188" i="1"/>
  <c r="B839" i="6" s="1"/>
  <c r="I376" i="1"/>
  <c r="C1670" i="6" s="1"/>
  <c r="H208" i="1"/>
  <c r="B930" i="6" s="1"/>
  <c r="I15" i="1"/>
  <c r="C11" i="6" s="1"/>
  <c r="I312" i="1"/>
  <c r="J312" i="1" s="1"/>
  <c r="D1437" i="6" s="1"/>
  <c r="I33" i="1"/>
  <c r="C54" i="6" s="1"/>
  <c r="H117" i="1"/>
  <c r="B421" i="6" s="1"/>
  <c r="I211" i="1"/>
  <c r="C933" i="6" s="1"/>
  <c r="H325" i="1"/>
  <c r="B1480" i="6" s="1"/>
  <c r="H88" i="1"/>
  <c r="B242" i="6" s="1"/>
  <c r="H113" i="1"/>
  <c r="B378" i="6" s="1"/>
  <c r="H422" i="1"/>
  <c r="B1944" i="6" s="1"/>
  <c r="H51" i="1"/>
  <c r="B99" i="6" s="1"/>
  <c r="I347" i="1"/>
  <c r="C1502" i="6" s="1"/>
  <c r="I307" i="1"/>
  <c r="C1389" i="6" s="1"/>
  <c r="I242" i="1"/>
  <c r="C1024" i="6" s="1"/>
  <c r="H175" i="1"/>
  <c r="B746" i="6" s="1"/>
  <c r="H112" i="1"/>
  <c r="B377" i="6" s="1"/>
  <c r="H240" i="1"/>
  <c r="B1022" i="6" s="1"/>
  <c r="H74" i="1"/>
  <c r="B193" i="6" s="1"/>
  <c r="H426" i="1"/>
  <c r="B1985" i="6" s="1"/>
  <c r="H160" i="1"/>
  <c r="B621" i="6" s="1"/>
  <c r="I323" i="1"/>
  <c r="C1448" i="6" s="1"/>
  <c r="I52" i="1"/>
  <c r="S52" i="1" s="1"/>
  <c r="I148" i="1"/>
  <c r="S148" i="1" s="1"/>
  <c r="I71" i="1"/>
  <c r="S71" i="1" s="1"/>
  <c r="H346" i="1"/>
  <c r="B1501" i="6" s="1"/>
  <c r="I289" i="1"/>
  <c r="R289" i="1" s="1"/>
  <c r="I324" i="1"/>
  <c r="S324" i="1" s="1"/>
  <c r="H54" i="1"/>
  <c r="B102" i="6" s="1"/>
  <c r="H342" i="1"/>
  <c r="B1497" i="6" s="1"/>
  <c r="I241" i="1"/>
  <c r="C1023" i="6" s="1"/>
  <c r="I43" i="1"/>
  <c r="C64" i="6" s="1"/>
  <c r="I302" i="1"/>
  <c r="C1343" i="6" s="1"/>
  <c r="I130" i="1"/>
  <c r="C473" i="6" s="1"/>
  <c r="H75" i="1"/>
  <c r="B194" i="6" s="1"/>
  <c r="I395" i="1"/>
  <c r="C1806" i="6" s="1"/>
  <c r="I344" i="1"/>
  <c r="C1499" i="6" s="1"/>
  <c r="I28" i="1"/>
  <c r="C24" i="6" s="1"/>
  <c r="I190" i="1"/>
  <c r="J190" i="1" s="1"/>
  <c r="J418" i="1"/>
  <c r="D1940" i="6" s="1"/>
  <c r="H114" i="1"/>
  <c r="B379" i="6" s="1"/>
  <c r="H345" i="1"/>
  <c r="B1500" i="6" s="1"/>
  <c r="H86" i="1"/>
  <c r="B240" i="6" s="1"/>
  <c r="H96" i="1"/>
  <c r="B283" i="6" s="1"/>
  <c r="H97" i="1"/>
  <c r="B284" i="6" s="1"/>
  <c r="H374" i="1"/>
  <c r="B1668" i="6" s="1"/>
  <c r="H297" i="1"/>
  <c r="B1300" i="6" s="1"/>
  <c r="H171" i="1"/>
  <c r="B698" i="6" s="1"/>
  <c r="H174" i="1"/>
  <c r="B745" i="6" s="1"/>
  <c r="H111" i="1"/>
  <c r="B376" i="6" s="1"/>
  <c r="R418" i="1"/>
  <c r="J396" i="1"/>
  <c r="D1807" i="6" s="1"/>
  <c r="R396" i="1"/>
  <c r="J25" i="1"/>
  <c r="S25" i="1"/>
  <c r="R25" i="1"/>
  <c r="J24" i="1"/>
  <c r="D20" i="6" s="1"/>
  <c r="S24" i="1"/>
  <c r="R24" i="1"/>
  <c r="J26" i="1"/>
  <c r="D22" i="6" s="1"/>
  <c r="S26" i="1"/>
  <c r="J30" i="1"/>
  <c r="D26" i="6" s="1"/>
  <c r="S30" i="1"/>
  <c r="R30" i="1"/>
  <c r="J386" i="1"/>
  <c r="R386" i="1"/>
  <c r="S386" i="1"/>
  <c r="J384" i="1"/>
  <c r="R384" i="1"/>
  <c r="S384" i="1"/>
  <c r="C1986" i="6"/>
  <c r="C1896" i="6"/>
  <c r="C1987" i="6"/>
  <c r="C1943" i="6"/>
  <c r="C1901" i="6"/>
  <c r="C1811" i="6"/>
  <c r="C289" i="6"/>
  <c r="C285" i="6"/>
  <c r="C1990" i="6"/>
  <c r="C1946" i="6"/>
  <c r="C1904" i="6"/>
  <c r="B1990" i="6"/>
  <c r="B1986" i="6"/>
  <c r="B1946" i="6"/>
  <c r="B1904" i="6"/>
  <c r="B1894" i="6"/>
  <c r="B1987" i="6"/>
  <c r="B1947" i="6"/>
  <c r="B1943" i="6"/>
  <c r="B1670" i="6"/>
  <c r="B1666" i="6"/>
  <c r="B1585" i="6"/>
  <c r="B1581" i="6"/>
  <c r="B1579" i="6"/>
  <c r="B1577" i="6"/>
  <c r="B1527" i="6"/>
  <c r="B1343" i="6"/>
  <c r="B1664" i="6"/>
  <c r="B1433" i="6"/>
  <c r="B1341" i="6"/>
  <c r="B1299" i="6"/>
  <c r="B1253" i="6"/>
  <c r="B1163" i="6"/>
  <c r="B1159" i="6"/>
  <c r="B1068" i="6"/>
  <c r="B1250" i="6"/>
  <c r="B1212" i="6"/>
  <c r="B1210" i="6"/>
  <c r="B1208" i="6"/>
  <c r="B1027" i="6"/>
  <c r="B949" i="6"/>
  <c r="B941" i="6"/>
  <c r="B938" i="6"/>
  <c r="B935" i="6"/>
  <c r="B933" i="6"/>
  <c r="B840" i="6"/>
  <c r="B653" i="6"/>
  <c r="B562" i="6"/>
  <c r="B473" i="6"/>
  <c r="B469" i="6"/>
  <c r="B424" i="6"/>
  <c r="B375" i="6"/>
  <c r="B289" i="6"/>
  <c r="B285" i="6"/>
  <c r="B244" i="6"/>
  <c r="B1065" i="6"/>
  <c r="B1026" i="6"/>
  <c r="B1024" i="6"/>
  <c r="B1020" i="6"/>
  <c r="B954" i="6"/>
  <c r="B888" i="6"/>
  <c r="C286" i="6"/>
  <c r="C283" i="6"/>
  <c r="C290" i="6"/>
  <c r="C284" i="6"/>
  <c r="C1989" i="6"/>
  <c r="C1944" i="6"/>
  <c r="C1939" i="6"/>
  <c r="C1902" i="6"/>
  <c r="C1803" i="6"/>
  <c r="C1985" i="6"/>
  <c r="C1945" i="6"/>
  <c r="C1941" i="6"/>
  <c r="C1895" i="6"/>
  <c r="C1893" i="6"/>
  <c r="C288" i="6"/>
  <c r="B1802" i="6"/>
  <c r="B1804" i="6"/>
  <c r="B1806" i="6"/>
  <c r="C1808" i="6"/>
  <c r="B1809" i="6"/>
  <c r="C1993" i="6"/>
  <c r="B1898" i="6"/>
  <c r="B618" i="6"/>
  <c r="B612" i="6"/>
  <c r="B610" i="6"/>
  <c r="B606" i="6"/>
  <c r="B514" i="6"/>
  <c r="B333" i="6"/>
  <c r="B331" i="6"/>
  <c r="B247" i="6"/>
  <c r="B245" i="6"/>
  <c r="B146" i="6"/>
  <c r="B106" i="6"/>
  <c r="B100" i="6"/>
  <c r="B151" i="6"/>
  <c r="B145" i="6"/>
  <c r="B107" i="6"/>
  <c r="B1254" i="6"/>
  <c r="B794" i="6"/>
  <c r="B472" i="6"/>
  <c r="B470" i="6"/>
  <c r="B426" i="6"/>
  <c r="B290" i="6"/>
  <c r="B241" i="6"/>
  <c r="B237" i="6"/>
  <c r="B1023" i="6"/>
  <c r="B973" i="6"/>
  <c r="B950" i="6"/>
  <c r="B928" i="6"/>
  <c r="B889" i="6"/>
  <c r="B617" i="6"/>
  <c r="B609" i="6"/>
  <c r="B516" i="6"/>
  <c r="B332" i="6"/>
  <c r="B196" i="6"/>
  <c r="B108" i="6"/>
  <c r="B101" i="6"/>
  <c r="B147" i="6"/>
  <c r="B53" i="6"/>
  <c r="B1989" i="6"/>
  <c r="B1905" i="6"/>
  <c r="B1902" i="6"/>
  <c r="B1945" i="6"/>
  <c r="B1903" i="6"/>
  <c r="B1893" i="6"/>
  <c r="B1847" i="6"/>
  <c r="B1709" i="6"/>
  <c r="B1617" i="6"/>
  <c r="B1580" i="6"/>
  <c r="B1578" i="6"/>
  <c r="B1576" i="6"/>
  <c r="B1528" i="6"/>
  <c r="B1479" i="6"/>
  <c r="B1669" i="6"/>
  <c r="B1665" i="6"/>
  <c r="B1345" i="6"/>
  <c r="B1295" i="6"/>
  <c r="B1207" i="6"/>
  <c r="B1205" i="6"/>
  <c r="B1161" i="6"/>
  <c r="B1113" i="6"/>
  <c r="B1251" i="6"/>
  <c r="B1213" i="6"/>
  <c r="B1209" i="6"/>
  <c r="B1166" i="6"/>
  <c r="B1160" i="6"/>
  <c r="B1019" i="6"/>
  <c r="B944" i="6"/>
  <c r="B942" i="6"/>
  <c r="B940" i="6"/>
  <c r="B929" i="6"/>
  <c r="B838" i="6"/>
  <c r="B789" i="6"/>
  <c r="B656" i="6"/>
  <c r="B519" i="6"/>
  <c r="B248" i="6"/>
  <c r="B1066" i="6"/>
  <c r="B952" i="6"/>
  <c r="B937" i="6"/>
  <c r="B841" i="6"/>
  <c r="B652" i="6"/>
  <c r="B613" i="6"/>
  <c r="B611" i="6"/>
  <c r="B427" i="6"/>
  <c r="B423" i="6"/>
  <c r="B198" i="6"/>
  <c r="B148" i="6"/>
  <c r="B105" i="6"/>
  <c r="B152" i="6"/>
  <c r="B111" i="6"/>
  <c r="C1802" i="6"/>
  <c r="C1805" i="6"/>
  <c r="B1808" i="6"/>
  <c r="C1809" i="6"/>
  <c r="B1993" i="6"/>
  <c r="B1991" i="6"/>
  <c r="B1992" i="6"/>
  <c r="C1898" i="6"/>
  <c r="B1900" i="6"/>
  <c r="S435" i="1"/>
  <c r="S409" i="1"/>
  <c r="J409" i="1"/>
  <c r="R409" i="1"/>
  <c r="R434" i="1"/>
  <c r="S434" i="1"/>
  <c r="J434" i="1"/>
  <c r="S399" i="1"/>
  <c r="R397" i="1"/>
  <c r="R394" i="1"/>
  <c r="J394" i="1"/>
  <c r="S394" i="1"/>
  <c r="R391" i="1"/>
  <c r="S391" i="1"/>
  <c r="B1939" i="6"/>
  <c r="S431" i="1"/>
  <c r="J431" i="1"/>
  <c r="R431" i="1"/>
  <c r="R427" i="1"/>
  <c r="S427" i="1"/>
  <c r="J427" i="1"/>
  <c r="R424" i="1"/>
  <c r="S424" i="1"/>
  <c r="J424" i="1"/>
  <c r="R415" i="1"/>
  <c r="S415" i="1"/>
  <c r="J415" i="1"/>
  <c r="R407" i="1"/>
  <c r="S407" i="1"/>
  <c r="J407" i="1"/>
  <c r="S421" i="1"/>
  <c r="S412" i="1"/>
  <c r="J412" i="1"/>
  <c r="L412" i="1" s="1"/>
  <c r="R412" i="1"/>
  <c r="S403" i="1"/>
  <c r="J403" i="1"/>
  <c r="D1849" i="6" s="1"/>
  <c r="R403" i="1"/>
  <c r="S400" i="1"/>
  <c r="J400" i="1"/>
  <c r="L400" i="1" s="1"/>
  <c r="R400" i="1"/>
  <c r="R387" i="1"/>
  <c r="C1674" i="6"/>
  <c r="R380" i="1"/>
  <c r="S380" i="1"/>
  <c r="J380" i="1"/>
  <c r="C1672" i="6"/>
  <c r="R378" i="1"/>
  <c r="S378" i="1"/>
  <c r="J378" i="1"/>
  <c r="C1666" i="6"/>
  <c r="R372" i="1"/>
  <c r="S372" i="1"/>
  <c r="J372" i="1"/>
  <c r="C1618" i="6"/>
  <c r="R367" i="1"/>
  <c r="S367" i="1"/>
  <c r="J367" i="1"/>
  <c r="C1585" i="6"/>
  <c r="R365" i="1"/>
  <c r="S365" i="1"/>
  <c r="J365" i="1"/>
  <c r="C1529" i="6"/>
  <c r="R349" i="1"/>
  <c r="C1525" i="6"/>
  <c r="R345" i="1"/>
  <c r="S345" i="1"/>
  <c r="J345" i="1"/>
  <c r="D1500" i="6" s="1"/>
  <c r="R339" i="1"/>
  <c r="S339" i="1"/>
  <c r="J339" i="1"/>
  <c r="D1494" i="6" s="1"/>
  <c r="R336" i="1"/>
  <c r="S336" i="1"/>
  <c r="J336" i="1"/>
  <c r="D1491" i="6" s="1"/>
  <c r="J334" i="1"/>
  <c r="D1489" i="6" s="1"/>
  <c r="R332" i="1"/>
  <c r="S332" i="1"/>
  <c r="J332" i="1"/>
  <c r="D1487" i="6" s="1"/>
  <c r="R325" i="1"/>
  <c r="S325" i="1"/>
  <c r="J325" i="1"/>
  <c r="D1480" i="6" s="1"/>
  <c r="R321" i="1"/>
  <c r="S321" i="1"/>
  <c r="J321" i="1"/>
  <c r="D1446" i="6" s="1"/>
  <c r="R319" i="1"/>
  <c r="S319" i="1"/>
  <c r="J319" i="1"/>
  <c r="D1444" i="6" s="1"/>
  <c r="R315" i="1"/>
  <c r="S315" i="1"/>
  <c r="J315" i="1"/>
  <c r="D1440" i="6" s="1"/>
  <c r="C1300" i="6"/>
  <c r="R297" i="1"/>
  <c r="S297" i="1"/>
  <c r="J297" i="1"/>
  <c r="C1667" i="6"/>
  <c r="S373" i="1"/>
  <c r="J373" i="1"/>
  <c r="L373" i="1" s="1"/>
  <c r="R373" i="1"/>
  <c r="S343" i="1"/>
  <c r="J343" i="1"/>
  <c r="D1498" i="6" s="1"/>
  <c r="R343" i="1"/>
  <c r="S340" i="1"/>
  <c r="J340" i="1"/>
  <c r="D1495" i="6" s="1"/>
  <c r="R340" i="1"/>
  <c r="S329" i="1"/>
  <c r="J329" i="1"/>
  <c r="D1484" i="6" s="1"/>
  <c r="R329" i="1"/>
  <c r="S327" i="1"/>
  <c r="J327" i="1"/>
  <c r="D1482" i="6" s="1"/>
  <c r="R327" i="1"/>
  <c r="S313" i="1"/>
  <c r="J313" i="1"/>
  <c r="D1438" i="6" s="1"/>
  <c r="R313" i="1"/>
  <c r="C1387" i="6"/>
  <c r="S305" i="1"/>
  <c r="J305" i="1"/>
  <c r="L305" i="1" s="1"/>
  <c r="R305" i="1"/>
  <c r="C1344" i="6"/>
  <c r="S303" i="1"/>
  <c r="J303" i="1"/>
  <c r="L303" i="1" s="1"/>
  <c r="R303" i="1"/>
  <c r="C1296" i="6"/>
  <c r="S293" i="1"/>
  <c r="J293" i="1"/>
  <c r="L293" i="1" s="1"/>
  <c r="R293" i="1"/>
  <c r="C1253" i="6"/>
  <c r="S288" i="1"/>
  <c r="J288" i="1"/>
  <c r="L288" i="1" s="1"/>
  <c r="R288" i="1"/>
  <c r="C1206" i="6"/>
  <c r="R273" i="1"/>
  <c r="S273" i="1"/>
  <c r="J273" i="1"/>
  <c r="C1204" i="6"/>
  <c r="R271" i="1"/>
  <c r="S271" i="1"/>
  <c r="J271" i="1"/>
  <c r="C1163" i="6"/>
  <c r="R266" i="1"/>
  <c r="S266" i="1"/>
  <c r="J266" i="1"/>
  <c r="C1157" i="6"/>
  <c r="R260" i="1"/>
  <c r="S260" i="1"/>
  <c r="J260" i="1"/>
  <c r="C1116" i="6"/>
  <c r="R258" i="1"/>
  <c r="S258" i="1"/>
  <c r="J258" i="1"/>
  <c r="C1114" i="6"/>
  <c r="R256" i="1"/>
  <c r="S256" i="1"/>
  <c r="J256" i="1"/>
  <c r="J251" i="1"/>
  <c r="C1250" i="6"/>
  <c r="S285" i="1"/>
  <c r="J285" i="1"/>
  <c r="L285" i="1" s="1"/>
  <c r="R285" i="1"/>
  <c r="C1216" i="6"/>
  <c r="S283" i="1"/>
  <c r="J283" i="1"/>
  <c r="L283" i="1" s="1"/>
  <c r="R283" i="1"/>
  <c r="C1214" i="6"/>
  <c r="S281" i="1"/>
  <c r="J281" i="1"/>
  <c r="L281" i="1" s="1"/>
  <c r="R281" i="1"/>
  <c r="C1212" i="6"/>
  <c r="S279" i="1"/>
  <c r="J279" i="1"/>
  <c r="L279" i="1" s="1"/>
  <c r="R279" i="1"/>
  <c r="C1210" i="6"/>
  <c r="S277" i="1"/>
  <c r="J277" i="1"/>
  <c r="L277" i="1" s="1"/>
  <c r="R277" i="1"/>
  <c r="C1165" i="6"/>
  <c r="S268" i="1"/>
  <c r="J268" i="1"/>
  <c r="L268" i="1" s="1"/>
  <c r="R268" i="1"/>
  <c r="C1162" i="6"/>
  <c r="S265" i="1"/>
  <c r="J265" i="1"/>
  <c r="L265" i="1" s="1"/>
  <c r="R265" i="1"/>
  <c r="C1069" i="6"/>
  <c r="S252" i="1"/>
  <c r="J252" i="1"/>
  <c r="L252" i="1" s="1"/>
  <c r="R252" i="1"/>
  <c r="C974" i="6"/>
  <c r="R234" i="1"/>
  <c r="S234" i="1"/>
  <c r="J234" i="1"/>
  <c r="C947" i="6"/>
  <c r="R225" i="1"/>
  <c r="S225" i="1"/>
  <c r="J225" i="1"/>
  <c r="C945" i="6"/>
  <c r="R223" i="1"/>
  <c r="S223" i="1"/>
  <c r="J223" i="1"/>
  <c r="C943" i="6"/>
  <c r="R221" i="1"/>
  <c r="S221" i="1"/>
  <c r="J221" i="1"/>
  <c r="C941" i="6"/>
  <c r="R219" i="1"/>
  <c r="S219" i="1"/>
  <c r="J219" i="1"/>
  <c r="C938" i="6"/>
  <c r="R216" i="1"/>
  <c r="S216" i="1"/>
  <c r="J216" i="1"/>
  <c r="C931" i="6"/>
  <c r="R209" i="1"/>
  <c r="S209" i="1"/>
  <c r="J209" i="1"/>
  <c r="C884" i="6"/>
  <c r="R197" i="1"/>
  <c r="S197" i="1"/>
  <c r="J197" i="1"/>
  <c r="C882" i="6"/>
  <c r="R195" i="1"/>
  <c r="S195" i="1"/>
  <c r="J195" i="1"/>
  <c r="C843" i="6"/>
  <c r="R192" i="1"/>
  <c r="S192" i="1"/>
  <c r="J192" i="1"/>
  <c r="J189" i="1"/>
  <c r="C837" i="6"/>
  <c r="R186" i="1"/>
  <c r="S186" i="1"/>
  <c r="J186" i="1"/>
  <c r="C795" i="6"/>
  <c r="R182" i="1"/>
  <c r="S182" i="1"/>
  <c r="J182" i="1"/>
  <c r="C746" i="6"/>
  <c r="R175" i="1"/>
  <c r="S175" i="1"/>
  <c r="J175" i="1"/>
  <c r="C698" i="6"/>
  <c r="R171" i="1"/>
  <c r="S171" i="1"/>
  <c r="J171" i="1"/>
  <c r="C562" i="6"/>
  <c r="R143" i="1"/>
  <c r="S143" i="1"/>
  <c r="J143" i="1"/>
  <c r="C518" i="6"/>
  <c r="R138" i="1"/>
  <c r="S138" i="1"/>
  <c r="J138" i="1"/>
  <c r="C515" i="6"/>
  <c r="R135" i="1"/>
  <c r="S135" i="1"/>
  <c r="J135" i="1"/>
  <c r="C471" i="6"/>
  <c r="R128" i="1"/>
  <c r="S128" i="1"/>
  <c r="J128" i="1"/>
  <c r="J126" i="1"/>
  <c r="C379" i="6"/>
  <c r="R114" i="1"/>
  <c r="S114" i="1"/>
  <c r="J114" i="1"/>
  <c r="C377" i="6"/>
  <c r="R112" i="1"/>
  <c r="S112" i="1"/>
  <c r="J112" i="1"/>
  <c r="C375" i="6"/>
  <c r="R110" i="1"/>
  <c r="S110" i="1"/>
  <c r="J110" i="1"/>
  <c r="R102" i="1"/>
  <c r="S102" i="1"/>
  <c r="J102" i="1"/>
  <c r="R98" i="1"/>
  <c r="S98" i="1"/>
  <c r="J98" i="1"/>
  <c r="C242" i="6"/>
  <c r="R88" i="1"/>
  <c r="S88" i="1"/>
  <c r="J88" i="1"/>
  <c r="C240" i="6"/>
  <c r="R86" i="1"/>
  <c r="S86" i="1"/>
  <c r="J86" i="1"/>
  <c r="C238" i="6"/>
  <c r="R84" i="1"/>
  <c r="S84" i="1"/>
  <c r="J84" i="1"/>
  <c r="C201" i="6"/>
  <c r="R82" i="1"/>
  <c r="S82" i="1"/>
  <c r="J82" i="1"/>
  <c r="C1065" i="6"/>
  <c r="S248" i="1"/>
  <c r="J248" i="1"/>
  <c r="L248" i="1" s="1"/>
  <c r="R248" i="1"/>
  <c r="J244" i="1"/>
  <c r="L244" i="1" s="1"/>
  <c r="R244" i="1"/>
  <c r="C1022" i="6"/>
  <c r="S240" i="1"/>
  <c r="J240" i="1"/>
  <c r="L240" i="1" s="1"/>
  <c r="R240" i="1"/>
  <c r="C1020" i="6"/>
  <c r="S238" i="1"/>
  <c r="J238" i="1"/>
  <c r="L238" i="1" s="1"/>
  <c r="R238" i="1"/>
  <c r="C975" i="6"/>
  <c r="S235" i="1"/>
  <c r="J235" i="1"/>
  <c r="L235" i="1" s="1"/>
  <c r="R235" i="1"/>
  <c r="C951" i="6"/>
  <c r="S229" i="1"/>
  <c r="J229" i="1"/>
  <c r="L229" i="1" s="1"/>
  <c r="R229" i="1"/>
  <c r="C939" i="6"/>
  <c r="S217" i="1"/>
  <c r="J217" i="1"/>
  <c r="L217" i="1" s="1"/>
  <c r="R217" i="1"/>
  <c r="C930" i="6"/>
  <c r="S208" i="1"/>
  <c r="J208" i="1"/>
  <c r="L208" i="1" s="1"/>
  <c r="R208" i="1"/>
  <c r="C927" i="6"/>
  <c r="S205" i="1"/>
  <c r="J205" i="1"/>
  <c r="L205" i="1" s="1"/>
  <c r="R205" i="1"/>
  <c r="C890" i="6"/>
  <c r="C886" i="6"/>
  <c r="S199" i="1"/>
  <c r="J199" i="1"/>
  <c r="L199" i="1" s="1"/>
  <c r="R199" i="1"/>
  <c r="C844" i="6"/>
  <c r="S193" i="1"/>
  <c r="J193" i="1"/>
  <c r="L193" i="1" s="1"/>
  <c r="R193" i="1"/>
  <c r="C839" i="6"/>
  <c r="S188" i="1"/>
  <c r="J188" i="1"/>
  <c r="L188" i="1" s="1"/>
  <c r="R188" i="1"/>
  <c r="S173" i="1"/>
  <c r="C697" i="6"/>
  <c r="S170" i="1"/>
  <c r="J170" i="1"/>
  <c r="L170" i="1" s="1"/>
  <c r="R170" i="1"/>
  <c r="C654" i="6"/>
  <c r="S167" i="1"/>
  <c r="J167" i="1"/>
  <c r="L167" i="1" s="1"/>
  <c r="R167" i="1"/>
  <c r="C624" i="6"/>
  <c r="S163" i="1"/>
  <c r="J163" i="1"/>
  <c r="L163" i="1" s="1"/>
  <c r="R163" i="1"/>
  <c r="C620" i="6"/>
  <c r="S159" i="1"/>
  <c r="J159" i="1"/>
  <c r="L159" i="1" s="1"/>
  <c r="R159" i="1"/>
  <c r="C618" i="6"/>
  <c r="S157" i="1"/>
  <c r="J157" i="1"/>
  <c r="L157" i="1" s="1"/>
  <c r="R157" i="1"/>
  <c r="C616" i="6"/>
  <c r="S155" i="1"/>
  <c r="J155" i="1"/>
  <c r="L155" i="1" s="1"/>
  <c r="R155" i="1"/>
  <c r="C614" i="6"/>
  <c r="S153" i="1"/>
  <c r="J153" i="1"/>
  <c r="L153" i="1" s="1"/>
  <c r="R153" i="1"/>
  <c r="C612" i="6"/>
  <c r="J151" i="1"/>
  <c r="L151" i="1" s="1"/>
  <c r="C610" i="6"/>
  <c r="S149" i="1"/>
  <c r="J149" i="1"/>
  <c r="L149" i="1" s="1"/>
  <c r="R149" i="1"/>
  <c r="C608" i="6"/>
  <c r="S147" i="1"/>
  <c r="J147" i="1"/>
  <c r="L147" i="1" s="1"/>
  <c r="R147" i="1"/>
  <c r="C606" i="6"/>
  <c r="S145" i="1"/>
  <c r="J145" i="1"/>
  <c r="L145" i="1" s="1"/>
  <c r="R145" i="1"/>
  <c r="C559" i="6"/>
  <c r="S140" i="1"/>
  <c r="J140" i="1"/>
  <c r="L140" i="1" s="1"/>
  <c r="R140" i="1"/>
  <c r="C425" i="6"/>
  <c r="S121" i="1"/>
  <c r="J121" i="1"/>
  <c r="L121" i="1" s="1"/>
  <c r="R121" i="1"/>
  <c r="C422" i="6"/>
  <c r="S118" i="1"/>
  <c r="J118" i="1"/>
  <c r="L118" i="1" s="1"/>
  <c r="R118" i="1"/>
  <c r="C380" i="6"/>
  <c r="S115" i="1"/>
  <c r="J115" i="1"/>
  <c r="L115" i="1" s="1"/>
  <c r="R115" i="1"/>
  <c r="C333" i="6"/>
  <c r="S108" i="1"/>
  <c r="J108" i="1"/>
  <c r="L108" i="1" s="1"/>
  <c r="R108" i="1"/>
  <c r="C331" i="6"/>
  <c r="S106" i="1"/>
  <c r="J106" i="1"/>
  <c r="L106" i="1" s="1"/>
  <c r="R106" i="1"/>
  <c r="R104" i="1"/>
  <c r="S99" i="1"/>
  <c r="J99" i="1"/>
  <c r="L99" i="1" s="1"/>
  <c r="R99" i="1"/>
  <c r="S96" i="1"/>
  <c r="J96" i="1"/>
  <c r="L96" i="1" s="1"/>
  <c r="R96" i="1"/>
  <c r="C247" i="6"/>
  <c r="S93" i="1"/>
  <c r="J93" i="1"/>
  <c r="L93" i="1" s="1"/>
  <c r="R93" i="1"/>
  <c r="C245" i="6"/>
  <c r="S91" i="1"/>
  <c r="J91" i="1"/>
  <c r="L91" i="1" s="1"/>
  <c r="R91" i="1"/>
  <c r="C195" i="6"/>
  <c r="S76" i="1"/>
  <c r="J76" i="1"/>
  <c r="L76" i="1" s="1"/>
  <c r="R76" i="1"/>
  <c r="C193" i="6"/>
  <c r="S74" i="1"/>
  <c r="J74" i="1"/>
  <c r="L74" i="1" s="1"/>
  <c r="R74" i="1"/>
  <c r="C191" i="6"/>
  <c r="R72" i="1"/>
  <c r="S72" i="1"/>
  <c r="J72" i="1"/>
  <c r="C146" i="6"/>
  <c r="R65" i="1"/>
  <c r="S65" i="1"/>
  <c r="J65" i="1"/>
  <c r="C106" i="6"/>
  <c r="J58" i="1"/>
  <c r="C104" i="6"/>
  <c r="R56" i="1"/>
  <c r="S56" i="1"/>
  <c r="J56" i="1"/>
  <c r="C102" i="6"/>
  <c r="R54" i="1"/>
  <c r="S54" i="1"/>
  <c r="J54" i="1"/>
  <c r="R48" i="1"/>
  <c r="S48" i="1"/>
  <c r="J48" i="1"/>
  <c r="D69" i="6" s="1"/>
  <c r="R20" i="1"/>
  <c r="S20" i="1"/>
  <c r="J20" i="1"/>
  <c r="D16" i="6" s="1"/>
  <c r="R18" i="1"/>
  <c r="S18" i="1"/>
  <c r="R16" i="1"/>
  <c r="S16" i="1"/>
  <c r="J16" i="1"/>
  <c r="D12" i="6" s="1"/>
  <c r="C151" i="6"/>
  <c r="S70" i="1"/>
  <c r="J70" i="1"/>
  <c r="R70" i="1"/>
  <c r="C149" i="6"/>
  <c r="S68" i="1"/>
  <c r="J68" i="1"/>
  <c r="R68" i="1"/>
  <c r="R64" i="1"/>
  <c r="C110" i="6"/>
  <c r="S62" i="1"/>
  <c r="J62" i="1"/>
  <c r="R62" i="1"/>
  <c r="C107" i="6"/>
  <c r="R59" i="1"/>
  <c r="S44" i="1"/>
  <c r="J44" i="1"/>
  <c r="D65" i="6" s="1"/>
  <c r="R44" i="1"/>
  <c r="J39" i="1"/>
  <c r="D60" i="6" s="1"/>
  <c r="R39" i="1"/>
  <c r="R37" i="1"/>
  <c r="S35" i="1"/>
  <c r="J35" i="1"/>
  <c r="D56" i="6" s="1"/>
  <c r="R35" i="1"/>
  <c r="S23" i="1"/>
  <c r="R23" i="1"/>
  <c r="L23" i="1"/>
  <c r="C651" i="6"/>
  <c r="R164" i="1"/>
  <c r="S164" i="1"/>
  <c r="J164" i="1"/>
  <c r="C517" i="6"/>
  <c r="R137" i="1"/>
  <c r="S137" i="1"/>
  <c r="J137" i="1"/>
  <c r="C470" i="6"/>
  <c r="R127" i="1"/>
  <c r="S127" i="1"/>
  <c r="J127" i="1"/>
  <c r="C378" i="6"/>
  <c r="R113" i="1"/>
  <c r="S113" i="1"/>
  <c r="J113" i="1"/>
  <c r="R103" i="1"/>
  <c r="S103" i="1"/>
  <c r="J103" i="1"/>
  <c r="C243" i="6"/>
  <c r="R89" i="1"/>
  <c r="S89" i="1"/>
  <c r="J89" i="1"/>
  <c r="C1028" i="6"/>
  <c r="S246" i="1"/>
  <c r="J246" i="1"/>
  <c r="L246" i="1" s="1"/>
  <c r="R246" i="1"/>
  <c r="C950" i="6"/>
  <c r="S228" i="1"/>
  <c r="J228" i="1"/>
  <c r="L228" i="1" s="1"/>
  <c r="R228" i="1"/>
  <c r="C889" i="6"/>
  <c r="S202" i="1"/>
  <c r="J202" i="1"/>
  <c r="L202" i="1" s="1"/>
  <c r="R202" i="1"/>
  <c r="C885" i="6"/>
  <c r="S198" i="1"/>
  <c r="J198" i="1"/>
  <c r="L198" i="1" s="1"/>
  <c r="R198" i="1"/>
  <c r="C617" i="6"/>
  <c r="S156" i="1"/>
  <c r="J156" i="1"/>
  <c r="L156" i="1" s="1"/>
  <c r="C421" i="6"/>
  <c r="S117" i="1"/>
  <c r="J117" i="1"/>
  <c r="L117" i="1" s="1"/>
  <c r="R117" i="1"/>
  <c r="C332" i="6"/>
  <c r="S107" i="1"/>
  <c r="J107" i="1"/>
  <c r="L107" i="1" s="1"/>
  <c r="R107" i="1"/>
  <c r="C330" i="6"/>
  <c r="S105" i="1"/>
  <c r="J105" i="1"/>
  <c r="L105" i="1" s="1"/>
  <c r="R105" i="1"/>
  <c r="S97" i="1"/>
  <c r="J97" i="1"/>
  <c r="L97" i="1" s="1"/>
  <c r="R97" i="1"/>
  <c r="C200" i="6"/>
  <c r="S81" i="1"/>
  <c r="J81" i="1"/>
  <c r="L81" i="1" s="1"/>
  <c r="R81" i="1"/>
  <c r="C196" i="6"/>
  <c r="S77" i="1"/>
  <c r="J77" i="1"/>
  <c r="L77" i="1" s="1"/>
  <c r="R77" i="1"/>
  <c r="C192" i="6"/>
  <c r="R73" i="1"/>
  <c r="S73" i="1"/>
  <c r="J73" i="1"/>
  <c r="C101" i="6"/>
  <c r="R53" i="1"/>
  <c r="S53" i="1"/>
  <c r="J53" i="1"/>
  <c r="R49" i="1"/>
  <c r="S49" i="1"/>
  <c r="J49" i="1"/>
  <c r="D70" i="6" s="1"/>
  <c r="S19" i="1"/>
  <c r="J19" i="1"/>
  <c r="D15" i="6" s="1"/>
  <c r="C109" i="6"/>
  <c r="S61" i="1"/>
  <c r="J61" i="1"/>
  <c r="R61" i="1"/>
  <c r="S40" i="1"/>
  <c r="J40" i="1"/>
  <c r="D61" i="6" s="1"/>
  <c r="R40" i="1"/>
  <c r="R430" i="1"/>
  <c r="S430" i="1"/>
  <c r="J430" i="1"/>
  <c r="R422" i="1"/>
  <c r="S422" i="1"/>
  <c r="J422" i="1"/>
  <c r="R417" i="1"/>
  <c r="S417" i="1"/>
  <c r="J417" i="1"/>
  <c r="R413" i="1"/>
  <c r="S413" i="1"/>
  <c r="J413" i="1"/>
  <c r="R392" i="1"/>
  <c r="S392" i="1"/>
  <c r="J392" i="1"/>
  <c r="C1801" i="6"/>
  <c r="R390" i="1"/>
  <c r="S390" i="1"/>
  <c r="J390" i="1"/>
  <c r="S426" i="1"/>
  <c r="J426" i="1"/>
  <c r="L426" i="1" s="1"/>
  <c r="R426" i="1"/>
  <c r="S419" i="1"/>
  <c r="J419" i="1"/>
  <c r="L419" i="1" s="1"/>
  <c r="R419" i="1"/>
  <c r="J414" i="1"/>
  <c r="L414" i="1" s="1"/>
  <c r="S406" i="1"/>
  <c r="J406" i="1"/>
  <c r="L406" i="1" s="1"/>
  <c r="R406" i="1"/>
  <c r="S404" i="1"/>
  <c r="J404" i="1"/>
  <c r="L404" i="1" s="1"/>
  <c r="R404" i="1"/>
  <c r="C1847" i="6"/>
  <c r="J401" i="1"/>
  <c r="L401" i="1" s="1"/>
  <c r="R401" i="1"/>
  <c r="C1709" i="6"/>
  <c r="R383" i="1"/>
  <c r="S383" i="1"/>
  <c r="J383" i="1"/>
  <c r="C1675" i="6"/>
  <c r="R381" i="1"/>
  <c r="S381" i="1"/>
  <c r="J381" i="1"/>
  <c r="C1673" i="6"/>
  <c r="R379" i="1"/>
  <c r="S379" i="1"/>
  <c r="J379" i="1"/>
  <c r="C1671" i="6"/>
  <c r="J377" i="1"/>
  <c r="C1668" i="6"/>
  <c r="R374" i="1"/>
  <c r="S374" i="1"/>
  <c r="J374" i="1"/>
  <c r="C1584" i="6"/>
  <c r="C1582" i="6"/>
  <c r="R362" i="1"/>
  <c r="S362" i="1"/>
  <c r="J362" i="1"/>
  <c r="S358" i="1"/>
  <c r="C1571" i="6"/>
  <c r="R351" i="1"/>
  <c r="S351" i="1"/>
  <c r="J351" i="1"/>
  <c r="C1528" i="6"/>
  <c r="R348" i="1"/>
  <c r="S348" i="1"/>
  <c r="J348" i="1"/>
  <c r="D1503" i="6" s="1"/>
  <c r="C1526" i="6"/>
  <c r="R346" i="1"/>
  <c r="S346" i="1"/>
  <c r="J346" i="1"/>
  <c r="D1501" i="6" s="1"/>
  <c r="R342" i="1"/>
  <c r="S342" i="1"/>
  <c r="J342" i="1"/>
  <c r="D1497" i="6" s="1"/>
  <c r="R335" i="1"/>
  <c r="S335" i="1"/>
  <c r="J335" i="1"/>
  <c r="D1490" i="6" s="1"/>
  <c r="R333" i="1"/>
  <c r="R318" i="1"/>
  <c r="S318" i="1"/>
  <c r="J318" i="1"/>
  <c r="D1443" i="6" s="1"/>
  <c r="R316" i="1"/>
  <c r="R314" i="1"/>
  <c r="S314" i="1"/>
  <c r="J314" i="1"/>
  <c r="D1439" i="6" s="1"/>
  <c r="C1302" i="6"/>
  <c r="R299" i="1"/>
  <c r="S299" i="1"/>
  <c r="J299" i="1"/>
  <c r="C1298" i="6"/>
  <c r="R295" i="1"/>
  <c r="S295" i="1"/>
  <c r="J295" i="1"/>
  <c r="C1669" i="6"/>
  <c r="S375" i="1"/>
  <c r="J375" i="1"/>
  <c r="L375" i="1" s="1"/>
  <c r="R375" i="1"/>
  <c r="C1665" i="6"/>
  <c r="S371" i="1"/>
  <c r="J371" i="1"/>
  <c r="L371" i="1" s="1"/>
  <c r="R371" i="1"/>
  <c r="C1663" i="6"/>
  <c r="S369" i="1"/>
  <c r="J369" i="1"/>
  <c r="L369" i="1" s="1"/>
  <c r="R369" i="1"/>
  <c r="C1530" i="6"/>
  <c r="S350" i="1"/>
  <c r="J350" i="1"/>
  <c r="L350" i="1" s="1"/>
  <c r="R350" i="1"/>
  <c r="R338" i="1"/>
  <c r="S330" i="1"/>
  <c r="J330" i="1"/>
  <c r="D1485" i="6" s="1"/>
  <c r="R330" i="1"/>
  <c r="S311" i="1"/>
  <c r="J311" i="1"/>
  <c r="D1436" i="6" s="1"/>
  <c r="R311" i="1"/>
  <c r="S309" i="1"/>
  <c r="J309" i="1"/>
  <c r="D1434" i="6" s="1"/>
  <c r="R309" i="1"/>
  <c r="C1345" i="6"/>
  <c r="S304" i="1"/>
  <c r="J304" i="1"/>
  <c r="L304" i="1" s="1"/>
  <c r="R304" i="1"/>
  <c r="C1342" i="6"/>
  <c r="S301" i="1"/>
  <c r="J301" i="1"/>
  <c r="L301" i="1" s="1"/>
  <c r="R301" i="1"/>
  <c r="C1301" i="6"/>
  <c r="S298" i="1"/>
  <c r="J298" i="1"/>
  <c r="L298" i="1" s="1"/>
  <c r="R298" i="1"/>
  <c r="C1297" i="6"/>
  <c r="S294" i="1"/>
  <c r="J294" i="1"/>
  <c r="L294" i="1" s="1"/>
  <c r="R294" i="1"/>
  <c r="C1295" i="6"/>
  <c r="S292" i="1"/>
  <c r="J292" i="1"/>
  <c r="L292" i="1" s="1"/>
  <c r="R292" i="1"/>
  <c r="C1207" i="6"/>
  <c r="R274" i="1"/>
  <c r="S274" i="1"/>
  <c r="J274" i="1"/>
  <c r="C1205" i="6"/>
  <c r="J272" i="1"/>
  <c r="R270" i="1"/>
  <c r="J270" i="1"/>
  <c r="C1158" i="6"/>
  <c r="R261" i="1"/>
  <c r="S261" i="1"/>
  <c r="J261" i="1"/>
  <c r="C1117" i="6"/>
  <c r="R259" i="1"/>
  <c r="S259" i="1"/>
  <c r="J259" i="1"/>
  <c r="C1115" i="6"/>
  <c r="R257" i="1"/>
  <c r="S257" i="1"/>
  <c r="J257" i="1"/>
  <c r="J255" i="1"/>
  <c r="C1111" i="6"/>
  <c r="R253" i="1"/>
  <c r="S253" i="1"/>
  <c r="J253" i="1"/>
  <c r="C1067" i="6"/>
  <c r="S250" i="1"/>
  <c r="J250" i="1"/>
  <c r="L250" i="1" s="1"/>
  <c r="R250" i="1"/>
  <c r="C1251" i="6"/>
  <c r="S286" i="1"/>
  <c r="J286" i="1"/>
  <c r="L286" i="1" s="1"/>
  <c r="R286" i="1"/>
  <c r="C1249" i="6"/>
  <c r="S284" i="1"/>
  <c r="J284" i="1"/>
  <c r="L284" i="1" s="1"/>
  <c r="R284" i="1"/>
  <c r="C1211" i="6"/>
  <c r="S278" i="1"/>
  <c r="J278" i="1"/>
  <c r="L278" i="1" s="1"/>
  <c r="R278" i="1"/>
  <c r="C1209" i="6"/>
  <c r="S276" i="1"/>
  <c r="J276" i="1"/>
  <c r="L276" i="1" s="1"/>
  <c r="R276" i="1"/>
  <c r="S269" i="1"/>
  <c r="J269" i="1"/>
  <c r="L269" i="1" s="1"/>
  <c r="C1164" i="6"/>
  <c r="S267" i="1"/>
  <c r="J267" i="1"/>
  <c r="L267" i="1" s="1"/>
  <c r="R267" i="1"/>
  <c r="C1160" i="6"/>
  <c r="C1029" i="6"/>
  <c r="R247" i="1"/>
  <c r="S247" i="1"/>
  <c r="J247" i="1"/>
  <c r="C1019" i="6"/>
  <c r="R237" i="1"/>
  <c r="S237" i="1"/>
  <c r="J237" i="1"/>
  <c r="C953" i="6"/>
  <c r="R231" i="1"/>
  <c r="S231" i="1"/>
  <c r="J231" i="1"/>
  <c r="C948" i="6"/>
  <c r="R226" i="1"/>
  <c r="S226" i="1"/>
  <c r="J226" i="1"/>
  <c r="C946" i="6"/>
  <c r="R224" i="1"/>
  <c r="S224" i="1"/>
  <c r="J224" i="1"/>
  <c r="C944" i="6"/>
  <c r="R222" i="1"/>
  <c r="S222" i="1"/>
  <c r="J222" i="1"/>
  <c r="C942" i="6"/>
  <c r="R220" i="1"/>
  <c r="S220" i="1"/>
  <c r="J220" i="1"/>
  <c r="C940" i="6"/>
  <c r="R218" i="1"/>
  <c r="S218" i="1"/>
  <c r="J218" i="1"/>
  <c r="C936" i="6"/>
  <c r="R214" i="1"/>
  <c r="S214" i="1"/>
  <c r="J214" i="1"/>
  <c r="C934" i="6"/>
  <c r="R212" i="1"/>
  <c r="S212" i="1"/>
  <c r="J212" i="1"/>
  <c r="J196" i="1"/>
  <c r="C881" i="6"/>
  <c r="R194" i="1"/>
  <c r="S194" i="1"/>
  <c r="J194" i="1"/>
  <c r="C836" i="6"/>
  <c r="R185" i="1"/>
  <c r="S185" i="1"/>
  <c r="J185" i="1"/>
  <c r="C796" i="6"/>
  <c r="R183" i="1"/>
  <c r="S183" i="1"/>
  <c r="J183" i="1"/>
  <c r="C789" i="6"/>
  <c r="R176" i="1"/>
  <c r="S176" i="1"/>
  <c r="J176" i="1"/>
  <c r="C745" i="6"/>
  <c r="R174" i="1"/>
  <c r="S174" i="1"/>
  <c r="J174" i="1"/>
  <c r="C519" i="6"/>
  <c r="R139" i="1"/>
  <c r="S139" i="1"/>
  <c r="J139" i="1"/>
  <c r="R133" i="1"/>
  <c r="S133" i="1"/>
  <c r="J133" i="1"/>
  <c r="C468" i="6"/>
  <c r="R125" i="1"/>
  <c r="S125" i="1"/>
  <c r="J125" i="1"/>
  <c r="C381" i="6"/>
  <c r="R116" i="1"/>
  <c r="S116" i="1"/>
  <c r="J116" i="1"/>
  <c r="C376" i="6"/>
  <c r="R111" i="1"/>
  <c r="S111" i="1"/>
  <c r="J111" i="1"/>
  <c r="C248" i="6"/>
  <c r="R94" i="1"/>
  <c r="S94" i="1"/>
  <c r="J94" i="1"/>
  <c r="C239" i="6"/>
  <c r="R85" i="1"/>
  <c r="S85" i="1"/>
  <c r="J85" i="1"/>
  <c r="C1021" i="6"/>
  <c r="S239" i="1"/>
  <c r="J239" i="1"/>
  <c r="R239" i="1"/>
  <c r="C976" i="6"/>
  <c r="S236" i="1"/>
  <c r="J236" i="1"/>
  <c r="L236" i="1" s="1"/>
  <c r="R236" i="1"/>
  <c r="J215" i="1"/>
  <c r="L215" i="1" s="1"/>
  <c r="C891" i="6"/>
  <c r="S204" i="1"/>
  <c r="J204" i="1"/>
  <c r="R204" i="1"/>
  <c r="C887" i="6"/>
  <c r="S200" i="1"/>
  <c r="J200" i="1"/>
  <c r="R200" i="1"/>
  <c r="C743" i="6"/>
  <c r="S172" i="1"/>
  <c r="J172" i="1"/>
  <c r="R172" i="1"/>
  <c r="C655" i="6"/>
  <c r="S168" i="1"/>
  <c r="J168" i="1"/>
  <c r="R168" i="1"/>
  <c r="C652" i="6"/>
  <c r="S165" i="1"/>
  <c r="J165" i="1"/>
  <c r="R165" i="1"/>
  <c r="C621" i="6"/>
  <c r="S160" i="1"/>
  <c r="J160" i="1"/>
  <c r="R160" i="1"/>
  <c r="C619" i="6"/>
  <c r="S158" i="1"/>
  <c r="J158" i="1"/>
  <c r="R158" i="1"/>
  <c r="C615" i="6"/>
  <c r="S154" i="1"/>
  <c r="J154" i="1"/>
  <c r="R154" i="1"/>
  <c r="C611" i="6"/>
  <c r="S150" i="1"/>
  <c r="J150" i="1"/>
  <c r="R150" i="1"/>
  <c r="C607" i="6"/>
  <c r="S146" i="1"/>
  <c r="J146" i="1"/>
  <c r="R146" i="1"/>
  <c r="C560" i="6"/>
  <c r="S141" i="1"/>
  <c r="J141" i="1"/>
  <c r="R141" i="1"/>
  <c r="C427" i="6"/>
  <c r="S123" i="1"/>
  <c r="J123" i="1"/>
  <c r="R123" i="1"/>
  <c r="S109" i="1"/>
  <c r="J109" i="1"/>
  <c r="R109" i="1"/>
  <c r="S101" i="1"/>
  <c r="J101" i="1"/>
  <c r="R101" i="1"/>
  <c r="C249" i="6"/>
  <c r="S95" i="1"/>
  <c r="J95" i="1"/>
  <c r="R95" i="1"/>
  <c r="C198" i="6"/>
  <c r="J79" i="1"/>
  <c r="R79" i="1"/>
  <c r="C194" i="6"/>
  <c r="S75" i="1"/>
  <c r="J75" i="1"/>
  <c r="R75" i="1"/>
  <c r="C148" i="6"/>
  <c r="R67" i="1"/>
  <c r="S67" i="1"/>
  <c r="J67" i="1"/>
  <c r="C105" i="6"/>
  <c r="R57" i="1"/>
  <c r="S57" i="1"/>
  <c r="J57" i="1"/>
  <c r="C103" i="6"/>
  <c r="R55" i="1"/>
  <c r="S55" i="1"/>
  <c r="J55" i="1"/>
  <c r="C99" i="6"/>
  <c r="R51" i="1"/>
  <c r="S51" i="1"/>
  <c r="J51" i="1"/>
  <c r="C111" i="6"/>
  <c r="S63" i="1"/>
  <c r="J63" i="1"/>
  <c r="R63" i="1"/>
  <c r="S46" i="1"/>
  <c r="J46" i="1"/>
  <c r="D67" i="6" s="1"/>
  <c r="R46" i="1"/>
  <c r="S41" i="1"/>
  <c r="J41" i="1"/>
  <c r="D62" i="6" s="1"/>
  <c r="R41" i="1"/>
  <c r="S34" i="1"/>
  <c r="J34" i="1"/>
  <c r="D55" i="6" s="1"/>
  <c r="R34" i="1"/>
  <c r="S22" i="1"/>
  <c r="R22" i="1"/>
  <c r="C246" i="6" l="1"/>
  <c r="J92" i="1"/>
  <c r="D246" i="6" s="1"/>
  <c r="S92" i="1"/>
  <c r="R92" i="1"/>
  <c r="J357" i="1"/>
  <c r="R361" i="1"/>
  <c r="J397" i="1"/>
  <c r="S104" i="1"/>
  <c r="J382" i="1"/>
  <c r="R13" i="1"/>
  <c r="S396" i="1"/>
  <c r="S169" i="1"/>
  <c r="R255" i="1"/>
  <c r="R326" i="1"/>
  <c r="J337" i="1"/>
  <c r="D1492" i="6" s="1"/>
  <c r="J37" i="1"/>
  <c r="D58" i="6" s="1"/>
  <c r="S58" i="1"/>
  <c r="C329" i="6"/>
  <c r="S357" i="1"/>
  <c r="S382" i="1"/>
  <c r="S410" i="1"/>
  <c r="C1903" i="6"/>
  <c r="S13" i="1"/>
  <c r="S126" i="1"/>
  <c r="C840" i="6"/>
  <c r="L13" i="1"/>
  <c r="R38" i="1"/>
  <c r="C1113" i="6"/>
  <c r="J326" i="1"/>
  <c r="D1481" i="6" s="1"/>
  <c r="S337" i="1"/>
  <c r="R366" i="1"/>
  <c r="S416" i="1"/>
  <c r="S37" i="1"/>
  <c r="J359" i="1"/>
  <c r="D1579" i="6" s="1"/>
  <c r="R382" i="1"/>
  <c r="J410" i="1"/>
  <c r="L410" i="1" s="1"/>
  <c r="C1899" i="6"/>
  <c r="S134" i="1"/>
  <c r="S189" i="1"/>
  <c r="C514" i="6"/>
  <c r="C1166" i="6"/>
  <c r="J38" i="1"/>
  <c r="D59" i="6" s="1"/>
  <c r="S326" i="1"/>
  <c r="S38" i="1"/>
  <c r="S402" i="1"/>
  <c r="J29" i="1"/>
  <c r="S328" i="1"/>
  <c r="J320" i="1"/>
  <c r="D1445" i="6" s="1"/>
  <c r="J42" i="1"/>
  <c r="D63" i="6" s="1"/>
  <c r="J64" i="1"/>
  <c r="D145" i="6" s="1"/>
  <c r="S244" i="1"/>
  <c r="R245" i="1"/>
  <c r="J368" i="1"/>
  <c r="L368" i="1" s="1"/>
  <c r="J245" i="1"/>
  <c r="D1027" i="6" s="1"/>
  <c r="J328" i="1"/>
  <c r="D1483" i="6" s="1"/>
  <c r="R42" i="1"/>
  <c r="S245" i="1"/>
  <c r="R402" i="1"/>
  <c r="R356" i="1"/>
  <c r="R136" i="1"/>
  <c r="R33" i="1"/>
  <c r="S42" i="1"/>
  <c r="S64" i="1"/>
  <c r="C1905" i="6"/>
  <c r="R337" i="1"/>
  <c r="C1617" i="6"/>
  <c r="J402" i="1"/>
  <c r="D1848" i="6" s="1"/>
  <c r="R328" i="1"/>
  <c r="S83" i="1"/>
  <c r="J166" i="1"/>
  <c r="R368" i="1"/>
  <c r="J333" i="1"/>
  <c r="D1488" i="6" s="1"/>
  <c r="S333" i="1"/>
  <c r="J33" i="1"/>
  <c r="D54" i="6" s="1"/>
  <c r="S385" i="1"/>
  <c r="R169" i="1"/>
  <c r="C656" i="6"/>
  <c r="R414" i="1"/>
  <c r="J173" i="1"/>
  <c r="L173" i="1" s="1"/>
  <c r="R26" i="1"/>
  <c r="J338" i="1"/>
  <c r="D1493" i="6" s="1"/>
  <c r="R19" i="1"/>
  <c r="J136" i="1"/>
  <c r="L136" i="1" s="1"/>
  <c r="J411" i="1"/>
  <c r="L411" i="1" s="1"/>
  <c r="S270" i="1"/>
  <c r="S338" i="1"/>
  <c r="R320" i="1"/>
  <c r="S136" i="1"/>
  <c r="S39" i="1"/>
  <c r="R151" i="1"/>
  <c r="S411" i="1"/>
  <c r="S320" i="1"/>
  <c r="S17" i="1"/>
  <c r="J356" i="1"/>
  <c r="D1576" i="6" s="1"/>
  <c r="R296" i="1"/>
  <c r="R411" i="1"/>
  <c r="R215" i="1"/>
  <c r="S356" i="1"/>
  <c r="J416" i="1"/>
  <c r="D1905" i="6" s="1"/>
  <c r="S129" i="1"/>
  <c r="J296" i="1"/>
  <c r="L296" i="1" s="1"/>
  <c r="S296" i="1"/>
  <c r="S398" i="1"/>
  <c r="C937" i="6"/>
  <c r="S272" i="1"/>
  <c r="J316" i="1"/>
  <c r="D1441" i="6" s="1"/>
  <c r="R184" i="1"/>
  <c r="S334" i="1"/>
  <c r="R393" i="1"/>
  <c r="R27" i="1"/>
  <c r="C623" i="6"/>
  <c r="S316" i="1"/>
  <c r="J358" i="1"/>
  <c r="L358" i="1" s="1"/>
  <c r="R334" i="1"/>
  <c r="J17" i="1"/>
  <c r="D13" i="6" s="1"/>
  <c r="C1897" i="6"/>
  <c r="R17" i="1"/>
  <c r="S152" i="1"/>
  <c r="R196" i="1"/>
  <c r="S368" i="1"/>
  <c r="R408" i="1"/>
  <c r="R206" i="1"/>
  <c r="J83" i="1"/>
  <c r="D237" i="6" s="1"/>
  <c r="J129" i="1"/>
  <c r="D472" i="6" s="1"/>
  <c r="J130" i="1"/>
  <c r="D473" i="6" s="1"/>
  <c r="R251" i="1"/>
  <c r="J398" i="1"/>
  <c r="L398" i="1" s="1"/>
  <c r="C1711" i="6"/>
  <c r="J60" i="1"/>
  <c r="L60" i="1" s="1"/>
  <c r="R230" i="1"/>
  <c r="R280" i="1"/>
  <c r="R341" i="1"/>
  <c r="S60" i="1"/>
  <c r="S206" i="1"/>
  <c r="R83" i="1"/>
  <c r="R129" i="1"/>
  <c r="S166" i="1"/>
  <c r="J227" i="1"/>
  <c r="L227" i="1" s="1"/>
  <c r="S262" i="1"/>
  <c r="C883" i="6"/>
  <c r="S47" i="1"/>
  <c r="J341" i="1"/>
  <c r="D1496" i="6" s="1"/>
  <c r="R60" i="1"/>
  <c r="C928" i="6"/>
  <c r="R142" i="1"/>
  <c r="C622" i="6"/>
  <c r="R166" i="1"/>
  <c r="S227" i="1"/>
  <c r="R262" i="1"/>
  <c r="R308" i="1"/>
  <c r="R428" i="1"/>
  <c r="J408" i="1"/>
  <c r="C1068" i="6"/>
  <c r="J187" i="1"/>
  <c r="D838" i="6" s="1"/>
  <c r="R119" i="1"/>
  <c r="J230" i="1"/>
  <c r="S187" i="1"/>
  <c r="J280" i="1"/>
  <c r="L280" i="1" s="1"/>
  <c r="J119" i="1"/>
  <c r="L119" i="1" s="1"/>
  <c r="S230" i="1"/>
  <c r="R187" i="1"/>
  <c r="S280" i="1"/>
  <c r="S341" i="1"/>
  <c r="S32" i="1"/>
  <c r="J87" i="1"/>
  <c r="D241" i="6" s="1"/>
  <c r="J122" i="1"/>
  <c r="D426" i="6" s="1"/>
  <c r="J142" i="1"/>
  <c r="L142" i="1" s="1"/>
  <c r="R227" i="1"/>
  <c r="C1159" i="6"/>
  <c r="J308" i="1"/>
  <c r="L308" i="1" s="1"/>
  <c r="J428" i="1"/>
  <c r="L428" i="1" s="1"/>
  <c r="R152" i="1"/>
  <c r="R47" i="1"/>
  <c r="S119" i="1"/>
  <c r="J264" i="1"/>
  <c r="D1161" i="6" s="1"/>
  <c r="R306" i="1"/>
  <c r="J331" i="1"/>
  <c r="D1486" i="6" s="1"/>
  <c r="R36" i="1"/>
  <c r="S122" i="1"/>
  <c r="S142" i="1"/>
  <c r="J124" i="1"/>
  <c r="D467" i="6" s="1"/>
  <c r="R300" i="1"/>
  <c r="J310" i="1"/>
  <c r="D1435" i="6" s="1"/>
  <c r="R263" i="1"/>
  <c r="R282" i="1"/>
  <c r="S264" i="1"/>
  <c r="J306" i="1"/>
  <c r="D1388" i="6" s="1"/>
  <c r="J47" i="1"/>
  <c r="D68" i="6" s="1"/>
  <c r="J36" i="1"/>
  <c r="D57" i="6" s="1"/>
  <c r="J300" i="1"/>
  <c r="L300" i="1" s="1"/>
  <c r="S310" i="1"/>
  <c r="J263" i="1"/>
  <c r="L263" i="1" s="1"/>
  <c r="J282" i="1"/>
  <c r="L282" i="1" s="1"/>
  <c r="R264" i="1"/>
  <c r="S306" i="1"/>
  <c r="R331" i="1"/>
  <c r="J366" i="1"/>
  <c r="D1617" i="6" s="1"/>
  <c r="S36" i="1"/>
  <c r="C426" i="6"/>
  <c r="R134" i="1"/>
  <c r="S331" i="1"/>
  <c r="C1215" i="6"/>
  <c r="R435" i="1"/>
  <c r="C835" i="6"/>
  <c r="R66" i="1"/>
  <c r="J213" i="1"/>
  <c r="L213" i="1" s="1"/>
  <c r="J399" i="1"/>
  <c r="L399" i="1" s="1"/>
  <c r="C1810" i="6"/>
  <c r="S27" i="1"/>
  <c r="S420" i="1"/>
  <c r="J420" i="1"/>
  <c r="D1942" i="6" s="1"/>
  <c r="R358" i="1"/>
  <c r="S66" i="1"/>
  <c r="R213" i="1"/>
  <c r="R357" i="1"/>
  <c r="C147" i="6"/>
  <c r="C935" i="6"/>
  <c r="C1433" i="6"/>
  <c r="R420" i="1"/>
  <c r="J405" i="1"/>
  <c r="D1894" i="6" s="1"/>
  <c r="L12" i="1"/>
  <c r="C1583" i="6"/>
  <c r="S405" i="1"/>
  <c r="S432" i="1"/>
  <c r="S12" i="1"/>
  <c r="R243" i="1"/>
  <c r="J423" i="1"/>
  <c r="L423" i="1" s="1"/>
  <c r="S423" i="1"/>
  <c r="R43" i="1"/>
  <c r="R78" i="1"/>
  <c r="J376" i="1"/>
  <c r="L376" i="1" s="1"/>
  <c r="R405" i="1"/>
  <c r="C1994" i="6"/>
  <c r="J43" i="1"/>
  <c r="D64" i="6" s="1"/>
  <c r="J78" i="1"/>
  <c r="L78" i="1" s="1"/>
  <c r="J387" i="1"/>
  <c r="D1713" i="6" s="1"/>
  <c r="R421" i="1"/>
  <c r="J385" i="1"/>
  <c r="L385" i="1" s="1"/>
  <c r="R364" i="1"/>
  <c r="S78" i="1"/>
  <c r="R173" i="1"/>
  <c r="J317" i="1"/>
  <c r="D1442" i="6" s="1"/>
  <c r="S387" i="1"/>
  <c r="S211" i="1"/>
  <c r="C1804" i="6"/>
  <c r="S29" i="1"/>
  <c r="C152" i="6"/>
  <c r="R241" i="1"/>
  <c r="J302" i="1"/>
  <c r="L302" i="1" s="1"/>
  <c r="S241" i="1"/>
  <c r="R302" i="1"/>
  <c r="J361" i="1"/>
  <c r="D1581" i="6" s="1"/>
  <c r="J393" i="1"/>
  <c r="D1804" i="6" s="1"/>
  <c r="J120" i="1"/>
  <c r="L120" i="1" s="1"/>
  <c r="J243" i="1"/>
  <c r="L243" i="1" s="1"/>
  <c r="R275" i="1"/>
  <c r="J45" i="1"/>
  <c r="D66" i="6" s="1"/>
  <c r="J322" i="1"/>
  <c r="D1447" i="6" s="1"/>
  <c r="R317" i="1"/>
  <c r="J27" i="1"/>
  <c r="L27" i="1" s="1"/>
  <c r="J100" i="1"/>
  <c r="D287" i="6" s="1"/>
  <c r="R144" i="1"/>
  <c r="R232" i="1"/>
  <c r="R120" i="1"/>
  <c r="S275" i="1"/>
  <c r="R370" i="1"/>
  <c r="J344" i="1"/>
  <c r="L344" i="1" s="1"/>
  <c r="J69" i="1"/>
  <c r="D150" i="6" s="1"/>
  <c r="R45" i="1"/>
  <c r="J152" i="1"/>
  <c r="D613" i="6" s="1"/>
  <c r="J249" i="1"/>
  <c r="L249" i="1" s="1"/>
  <c r="S100" i="1"/>
  <c r="R191" i="1"/>
  <c r="R207" i="1"/>
  <c r="R322" i="1"/>
  <c r="R388" i="1"/>
  <c r="R429" i="1"/>
  <c r="S15" i="1"/>
  <c r="J144" i="1"/>
  <c r="L144" i="1" s="1"/>
  <c r="R233" i="1"/>
  <c r="J50" i="1"/>
  <c r="D71" i="6" s="1"/>
  <c r="J201" i="1"/>
  <c r="L201" i="1" s="1"/>
  <c r="J232" i="1"/>
  <c r="L232" i="1" s="1"/>
  <c r="C424" i="6"/>
  <c r="C1208" i="6"/>
  <c r="J370" i="1"/>
  <c r="L370" i="1" s="1"/>
  <c r="S302" i="1"/>
  <c r="J347" i="1"/>
  <c r="D1502" i="6" s="1"/>
  <c r="J389" i="1"/>
  <c r="D1756" i="6" s="1"/>
  <c r="S344" i="1"/>
  <c r="R12" i="1"/>
  <c r="S317" i="1"/>
  <c r="C1025" i="6"/>
  <c r="J191" i="1"/>
  <c r="L191" i="1" s="1"/>
  <c r="R344" i="1"/>
  <c r="R249" i="1"/>
  <c r="S191" i="1"/>
  <c r="S388" i="1"/>
  <c r="S429" i="1"/>
  <c r="R201" i="1"/>
  <c r="S69" i="1"/>
  <c r="S249" i="1"/>
  <c r="C929" i="6"/>
  <c r="S144" i="1"/>
  <c r="S50" i="1"/>
  <c r="R80" i="1"/>
  <c r="S201" i="1"/>
  <c r="S232" i="1"/>
  <c r="J254" i="1"/>
  <c r="D1112" i="6" s="1"/>
  <c r="R291" i="1"/>
  <c r="S370" i="1"/>
  <c r="S347" i="1"/>
  <c r="S389" i="1"/>
  <c r="J433" i="1"/>
  <c r="D1992" i="6" s="1"/>
  <c r="J210" i="1"/>
  <c r="L210" i="1" s="1"/>
  <c r="R50" i="1"/>
  <c r="S254" i="1"/>
  <c r="J291" i="1"/>
  <c r="L291" i="1" s="1"/>
  <c r="J307" i="1"/>
  <c r="D1389" i="6" s="1"/>
  <c r="S433" i="1"/>
  <c r="C287" i="6"/>
  <c r="C1947" i="6"/>
  <c r="R71" i="1"/>
  <c r="R162" i="1"/>
  <c r="S210" i="1"/>
  <c r="S43" i="1"/>
  <c r="R148" i="1"/>
  <c r="C973" i="6"/>
  <c r="R87" i="1"/>
  <c r="R52" i="1"/>
  <c r="S80" i="1"/>
  <c r="R161" i="1"/>
  <c r="R203" i="1"/>
  <c r="R124" i="1"/>
  <c r="R254" i="1"/>
  <c r="S291" i="1"/>
  <c r="S300" i="1"/>
  <c r="S307" i="1"/>
  <c r="C1527" i="6"/>
  <c r="J363" i="1"/>
  <c r="D1583" i="6" s="1"/>
  <c r="C1756" i="6"/>
  <c r="R433" i="1"/>
  <c r="C1988" i="6"/>
  <c r="R69" i="1"/>
  <c r="S207" i="1"/>
  <c r="S322" i="1"/>
  <c r="C1755" i="6"/>
  <c r="R347" i="1"/>
  <c r="J71" i="1"/>
  <c r="L71" i="1" s="1"/>
  <c r="J162" i="1"/>
  <c r="D623" i="6" s="1"/>
  <c r="R210" i="1"/>
  <c r="J364" i="1"/>
  <c r="L364" i="1" s="1"/>
  <c r="R32" i="1"/>
  <c r="C100" i="6"/>
  <c r="C199" i="6"/>
  <c r="J161" i="1"/>
  <c r="L161" i="1" s="1"/>
  <c r="J203" i="1"/>
  <c r="L203" i="1" s="1"/>
  <c r="C467" i="6"/>
  <c r="J184" i="1"/>
  <c r="D835" i="6" s="1"/>
  <c r="R307" i="1"/>
  <c r="J349" i="1"/>
  <c r="L349" i="1" s="1"/>
  <c r="S363" i="1"/>
  <c r="R432" i="1"/>
  <c r="C1991" i="6"/>
  <c r="S45" i="1"/>
  <c r="R15" i="1"/>
  <c r="J233" i="1"/>
  <c r="L233" i="1" s="1"/>
  <c r="J32" i="1"/>
  <c r="L32" i="1" s="1"/>
  <c r="R310" i="1"/>
  <c r="R29" i="1"/>
  <c r="S359" i="1"/>
  <c r="B1525" i="6"/>
  <c r="S33" i="1"/>
  <c r="R126" i="1"/>
  <c r="R359" i="1"/>
  <c r="S181" i="1"/>
  <c r="R242" i="1"/>
  <c r="J241" i="1"/>
  <c r="L241" i="1" s="1"/>
  <c r="S87" i="1"/>
  <c r="R181" i="1"/>
  <c r="J242" i="1"/>
  <c r="L242" i="1" s="1"/>
  <c r="J211" i="1"/>
  <c r="L211" i="1" s="1"/>
  <c r="S361" i="1"/>
  <c r="J90" i="1"/>
  <c r="D244" i="6" s="1"/>
  <c r="S360" i="1"/>
  <c r="J289" i="1"/>
  <c r="L289" i="1" s="1"/>
  <c r="J59" i="1"/>
  <c r="D107" i="6" s="1"/>
  <c r="S90" i="1"/>
  <c r="R211" i="1"/>
  <c r="L312" i="1"/>
  <c r="R31" i="1"/>
  <c r="C1437" i="6"/>
  <c r="C794" i="6"/>
  <c r="R360" i="1"/>
  <c r="S289" i="1"/>
  <c r="R90" i="1"/>
  <c r="S31" i="1"/>
  <c r="J360" i="1"/>
  <c r="D1580" i="6" s="1"/>
  <c r="R425" i="1"/>
  <c r="J31" i="1"/>
  <c r="D27" i="6" s="1"/>
  <c r="R312" i="1"/>
  <c r="J425" i="1"/>
  <c r="L425" i="1" s="1"/>
  <c r="J395" i="1"/>
  <c r="D1806" i="6" s="1"/>
  <c r="S312" i="1"/>
  <c r="J15" i="1"/>
  <c r="D11" i="6" s="1"/>
  <c r="L396" i="1"/>
  <c r="C1254" i="6"/>
  <c r="S242" i="1"/>
  <c r="R395" i="1"/>
  <c r="S395" i="1"/>
  <c r="R130" i="1"/>
  <c r="S323" i="1"/>
  <c r="R28" i="1"/>
  <c r="J148" i="1"/>
  <c r="L148" i="1" s="1"/>
  <c r="R190" i="1"/>
  <c r="L418" i="1"/>
  <c r="C1479" i="6"/>
  <c r="S130" i="1"/>
  <c r="J323" i="1"/>
  <c r="D1448" i="6" s="1"/>
  <c r="S190" i="1"/>
  <c r="C841" i="6"/>
  <c r="R323" i="1"/>
  <c r="S28" i="1"/>
  <c r="J324" i="1"/>
  <c r="L324" i="1" s="1"/>
  <c r="R324" i="1"/>
  <c r="C609" i="6"/>
  <c r="J52" i="1"/>
  <c r="D100" i="6" s="1"/>
  <c r="B1526" i="6"/>
  <c r="J28" i="1"/>
  <c r="D24" i="6" s="1"/>
  <c r="L309" i="1"/>
  <c r="L311" i="1"/>
  <c r="L330" i="1"/>
  <c r="L30" i="1"/>
  <c r="L24" i="1"/>
  <c r="L36" i="1"/>
  <c r="L40" i="1"/>
  <c r="L35" i="1"/>
  <c r="L39" i="1"/>
  <c r="L44" i="1"/>
  <c r="L313" i="1"/>
  <c r="L327" i="1"/>
  <c r="L329" i="1"/>
  <c r="L340" i="1"/>
  <c r="L343" i="1"/>
  <c r="L403" i="1"/>
  <c r="L26" i="1"/>
  <c r="L29" i="1"/>
  <c r="D25" i="6"/>
  <c r="L25" i="1"/>
  <c r="D21" i="6"/>
  <c r="L386" i="1"/>
  <c r="D1712" i="6"/>
  <c r="L384" i="1"/>
  <c r="D1710" i="6"/>
  <c r="L204" i="1"/>
  <c r="L172" i="1"/>
  <c r="L165" i="1"/>
  <c r="D194" i="6"/>
  <c r="D198" i="6"/>
  <c r="D249" i="6"/>
  <c r="D841" i="6"/>
  <c r="D111" i="6"/>
  <c r="D99" i="6"/>
  <c r="D103" i="6"/>
  <c r="D105" i="6"/>
  <c r="D148" i="6"/>
  <c r="D334" i="6"/>
  <c r="D427" i="6"/>
  <c r="D560" i="6"/>
  <c r="D607" i="6"/>
  <c r="D611" i="6"/>
  <c r="D615" i="6"/>
  <c r="D619" i="6"/>
  <c r="D621" i="6"/>
  <c r="D652" i="6"/>
  <c r="D655" i="6"/>
  <c r="D891" i="6"/>
  <c r="D976" i="6"/>
  <c r="D1021" i="6"/>
  <c r="D376" i="6"/>
  <c r="D381" i="6"/>
  <c r="D468" i="6"/>
  <c r="D513" i="6"/>
  <c r="D519" i="6"/>
  <c r="D656" i="6"/>
  <c r="D745" i="6"/>
  <c r="D789" i="6"/>
  <c r="D796" i="6"/>
  <c r="D836" i="6"/>
  <c r="D881" i="6"/>
  <c r="D883" i="6"/>
  <c r="D929" i="6"/>
  <c r="D934" i="6"/>
  <c r="D936" i="6"/>
  <c r="D940" i="6"/>
  <c r="D942" i="6"/>
  <c r="D944" i="6"/>
  <c r="D946" i="6"/>
  <c r="D948" i="6"/>
  <c r="D953" i="6"/>
  <c r="D1019" i="6"/>
  <c r="D1029" i="6"/>
  <c r="D1160" i="6"/>
  <c r="D1166" i="6"/>
  <c r="D1211" i="6"/>
  <c r="D1251" i="6"/>
  <c r="D1111" i="6"/>
  <c r="D1113" i="6"/>
  <c r="D1115" i="6"/>
  <c r="D1117" i="6"/>
  <c r="D1158" i="6"/>
  <c r="D1203" i="6"/>
  <c r="D1205" i="6"/>
  <c r="D1207" i="6"/>
  <c r="D1295" i="6"/>
  <c r="D1301" i="6"/>
  <c r="D1345" i="6"/>
  <c r="D1663" i="6"/>
  <c r="D1669" i="6"/>
  <c r="D1893" i="6"/>
  <c r="D1895" i="6"/>
  <c r="D1903" i="6"/>
  <c r="D1941" i="6"/>
  <c r="D1985" i="6"/>
  <c r="D1801" i="6"/>
  <c r="D1803" i="6"/>
  <c r="D1902" i="6"/>
  <c r="D1988" i="6"/>
  <c r="D101" i="6"/>
  <c r="D108" i="6"/>
  <c r="D192" i="6"/>
  <c r="D196" i="6"/>
  <c r="D284" i="6"/>
  <c r="D330" i="6"/>
  <c r="D421" i="6"/>
  <c r="D617" i="6"/>
  <c r="D889" i="6"/>
  <c r="D950" i="6"/>
  <c r="D243" i="6"/>
  <c r="D290" i="6"/>
  <c r="D110" i="6"/>
  <c r="D149" i="6"/>
  <c r="D151" i="6"/>
  <c r="D102" i="6"/>
  <c r="D104" i="6"/>
  <c r="D106" i="6"/>
  <c r="D146" i="6"/>
  <c r="D191" i="6"/>
  <c r="D193" i="6"/>
  <c r="D245" i="6"/>
  <c r="D283" i="6"/>
  <c r="D286" i="6"/>
  <c r="D329" i="6"/>
  <c r="D333" i="6"/>
  <c r="D422" i="6"/>
  <c r="D514" i="6"/>
  <c r="D608" i="6"/>
  <c r="D612" i="6"/>
  <c r="D616" i="6"/>
  <c r="D620" i="6"/>
  <c r="D624" i="6"/>
  <c r="D697" i="6"/>
  <c r="D839" i="6"/>
  <c r="D886" i="6"/>
  <c r="D930" i="6"/>
  <c r="D951" i="6"/>
  <c r="D975" i="6"/>
  <c r="D1022" i="6"/>
  <c r="D1026" i="6"/>
  <c r="D201" i="6"/>
  <c r="D238" i="6"/>
  <c r="D240" i="6"/>
  <c r="D242" i="6"/>
  <c r="D285" i="6"/>
  <c r="D375" i="6"/>
  <c r="D377" i="6"/>
  <c r="D379" i="6"/>
  <c r="D469" i="6"/>
  <c r="D471" i="6"/>
  <c r="D515" i="6"/>
  <c r="D518" i="6"/>
  <c r="D562" i="6"/>
  <c r="D653" i="6"/>
  <c r="D698" i="6"/>
  <c r="D746" i="6"/>
  <c r="D795" i="6"/>
  <c r="D837" i="6"/>
  <c r="D840" i="6"/>
  <c r="D843" i="6"/>
  <c r="D882" i="6"/>
  <c r="D884" i="6"/>
  <c r="D931" i="6"/>
  <c r="D938" i="6"/>
  <c r="D941" i="6"/>
  <c r="D943" i="6"/>
  <c r="D945" i="6"/>
  <c r="D947" i="6"/>
  <c r="D949" i="6"/>
  <c r="D974" i="6"/>
  <c r="D1069" i="6"/>
  <c r="D1165" i="6"/>
  <c r="D1210" i="6"/>
  <c r="D1214" i="6"/>
  <c r="D1250" i="6"/>
  <c r="D1299" i="6"/>
  <c r="D1344" i="6"/>
  <c r="D1300" i="6"/>
  <c r="D1343" i="6"/>
  <c r="D1525" i="6"/>
  <c r="D1577" i="6"/>
  <c r="D1585" i="6"/>
  <c r="D1618" i="6"/>
  <c r="D1666" i="6"/>
  <c r="D1672" i="6"/>
  <c r="D1674" i="6"/>
  <c r="D1676" i="6"/>
  <c r="D1811" i="6"/>
  <c r="D1901" i="6"/>
  <c r="D1943" i="6"/>
  <c r="D1904" i="6"/>
  <c r="D1946" i="6"/>
  <c r="L393" i="1"/>
  <c r="L394" i="1"/>
  <c r="D1805" i="6"/>
  <c r="L397" i="1"/>
  <c r="D1808" i="6"/>
  <c r="D1900" i="6"/>
  <c r="D1899" i="6"/>
  <c r="D288" i="6"/>
  <c r="D743" i="6"/>
  <c r="D887" i="6"/>
  <c r="D937" i="6"/>
  <c r="D952" i="6"/>
  <c r="D239" i="6"/>
  <c r="D248" i="6"/>
  <c r="D1164" i="6"/>
  <c r="D1209" i="6"/>
  <c r="D1249" i="6"/>
  <c r="D1067" i="6"/>
  <c r="D1297" i="6"/>
  <c r="D1342" i="6"/>
  <c r="D1530" i="6"/>
  <c r="D1665" i="6"/>
  <c r="D1298" i="6"/>
  <c r="D1302" i="6"/>
  <c r="D1526" i="6"/>
  <c r="D1528" i="6"/>
  <c r="D1571" i="6"/>
  <c r="D1578" i="6"/>
  <c r="D1582" i="6"/>
  <c r="D1619" i="6"/>
  <c r="D1668" i="6"/>
  <c r="D1675" i="6"/>
  <c r="D1709" i="6"/>
  <c r="D1755" i="6"/>
  <c r="D1847" i="6"/>
  <c r="D1897" i="6"/>
  <c r="D1944" i="6"/>
  <c r="D1989" i="6"/>
  <c r="D109" i="6"/>
  <c r="D147" i="6"/>
  <c r="D200" i="6"/>
  <c r="D332" i="6"/>
  <c r="D885" i="6"/>
  <c r="D928" i="6"/>
  <c r="D1028" i="6"/>
  <c r="D378" i="6"/>
  <c r="D470" i="6"/>
  <c r="D517" i="6"/>
  <c r="D651" i="6"/>
  <c r="D794" i="6"/>
  <c r="D195" i="6"/>
  <c r="D199" i="6"/>
  <c r="D247" i="6"/>
  <c r="D331" i="6"/>
  <c r="D380" i="6"/>
  <c r="D425" i="6"/>
  <c r="D559" i="6"/>
  <c r="D606" i="6"/>
  <c r="D610" i="6"/>
  <c r="D614" i="6"/>
  <c r="D618" i="6"/>
  <c r="D654" i="6"/>
  <c r="D844" i="6"/>
  <c r="D927" i="6"/>
  <c r="D939" i="6"/>
  <c r="D1020" i="6"/>
  <c r="D1065" i="6"/>
  <c r="D289" i="6"/>
  <c r="D1162" i="6"/>
  <c r="D1208" i="6"/>
  <c r="D1212" i="6"/>
  <c r="D1216" i="6"/>
  <c r="D1068" i="6"/>
  <c r="D1114" i="6"/>
  <c r="D1116" i="6"/>
  <c r="D1157" i="6"/>
  <c r="D1159" i="6"/>
  <c r="D1163" i="6"/>
  <c r="D1204" i="6"/>
  <c r="D1206" i="6"/>
  <c r="D1253" i="6"/>
  <c r="D1296" i="6"/>
  <c r="D1387" i="6"/>
  <c r="D1667" i="6"/>
  <c r="D1896" i="6"/>
  <c r="D1986" i="6"/>
  <c r="D1990" i="6"/>
  <c r="L391" i="1"/>
  <c r="D1802" i="6"/>
  <c r="D1991" i="6"/>
  <c r="D1993" i="6"/>
  <c r="D1898" i="6"/>
  <c r="D1994" i="6"/>
  <c r="D1673" i="6"/>
  <c r="D1671" i="6"/>
  <c r="L409" i="1"/>
  <c r="L101" i="1"/>
  <c r="L432" i="1"/>
  <c r="L434" i="1"/>
  <c r="L435" i="1"/>
  <c r="L150" i="1"/>
  <c r="L95" i="1"/>
  <c r="L160" i="1"/>
  <c r="L230" i="1"/>
  <c r="L239" i="1"/>
  <c r="L34" i="1"/>
  <c r="L79" i="1"/>
  <c r="L158" i="1"/>
  <c r="L168" i="1"/>
  <c r="L190" i="1"/>
  <c r="L146" i="1"/>
  <c r="L46" i="1"/>
  <c r="L200" i="1"/>
  <c r="L154" i="1"/>
  <c r="L141" i="1"/>
  <c r="L41" i="1"/>
  <c r="L123" i="1"/>
  <c r="L109" i="1"/>
  <c r="L22" i="1"/>
  <c r="L75" i="1"/>
  <c r="L70" i="1"/>
  <c r="L431" i="1"/>
  <c r="D1939" i="6"/>
  <c r="L377" i="1"/>
  <c r="L66" i="1"/>
  <c r="L63" i="1"/>
  <c r="L47" i="1"/>
  <c r="L55" i="1"/>
  <c r="L67" i="1"/>
  <c r="L85" i="1"/>
  <c r="L116" i="1"/>
  <c r="L133" i="1"/>
  <c r="L169" i="1"/>
  <c r="L176" i="1"/>
  <c r="L185" i="1"/>
  <c r="L196" i="1"/>
  <c r="L214" i="1"/>
  <c r="L220" i="1"/>
  <c r="L224" i="1"/>
  <c r="L231" i="1"/>
  <c r="L247" i="1"/>
  <c r="L255" i="1"/>
  <c r="L259" i="1"/>
  <c r="L272" i="1"/>
  <c r="L299" i="1"/>
  <c r="L314" i="1"/>
  <c r="L318" i="1"/>
  <c r="L331" i="1"/>
  <c r="L335" i="1"/>
  <c r="L342" i="1"/>
  <c r="L348" i="1"/>
  <c r="L356" i="1"/>
  <c r="L381" i="1"/>
  <c r="L388" i="1"/>
  <c r="L390" i="1"/>
  <c r="L392" i="1"/>
  <c r="L413" i="1"/>
  <c r="L417" i="1"/>
  <c r="L430" i="1"/>
  <c r="L61" i="1"/>
  <c r="L19" i="1"/>
  <c r="L53" i="1"/>
  <c r="L73" i="1"/>
  <c r="L89" i="1"/>
  <c r="L113" i="1"/>
  <c r="L127" i="1"/>
  <c r="L137" i="1"/>
  <c r="L181" i="1"/>
  <c r="L62" i="1"/>
  <c r="L68" i="1"/>
  <c r="L18" i="1"/>
  <c r="L54" i="1"/>
  <c r="L58" i="1"/>
  <c r="L72" i="1"/>
  <c r="L84" i="1"/>
  <c r="L88" i="1"/>
  <c r="L98" i="1"/>
  <c r="L110" i="1"/>
  <c r="L114" i="1"/>
  <c r="L128" i="1"/>
  <c r="L135" i="1"/>
  <c r="L143" i="1"/>
  <c r="L171" i="1"/>
  <c r="L182" i="1"/>
  <c r="L186" i="1"/>
  <c r="L192" i="1"/>
  <c r="L197" i="1"/>
  <c r="L216" i="1"/>
  <c r="L221" i="1"/>
  <c r="L225" i="1"/>
  <c r="L234" i="1"/>
  <c r="L258" i="1"/>
  <c r="L262" i="1"/>
  <c r="L271" i="1"/>
  <c r="L315" i="1"/>
  <c r="L319" i="1"/>
  <c r="L332" i="1"/>
  <c r="L336" i="1"/>
  <c r="L345" i="1"/>
  <c r="L367" i="1"/>
  <c r="L380" i="1"/>
  <c r="L387" i="1"/>
  <c r="L402" i="1"/>
  <c r="L424" i="1"/>
  <c r="L45" i="1"/>
  <c r="L51" i="1"/>
  <c r="L57" i="1"/>
  <c r="L94" i="1"/>
  <c r="L111" i="1"/>
  <c r="L125" i="1"/>
  <c r="L139" i="1"/>
  <c r="L174" i="1"/>
  <c r="L183" i="1"/>
  <c r="L187" i="1"/>
  <c r="L194" i="1"/>
  <c r="L207" i="1"/>
  <c r="L212" i="1"/>
  <c r="L218" i="1"/>
  <c r="L222" i="1"/>
  <c r="L226" i="1"/>
  <c r="L237" i="1"/>
  <c r="L253" i="1"/>
  <c r="L257" i="1"/>
  <c r="L261" i="1"/>
  <c r="L270" i="1"/>
  <c r="L274" i="1"/>
  <c r="L295" i="1"/>
  <c r="L316" i="1"/>
  <c r="L320" i="1"/>
  <c r="L333" i="1"/>
  <c r="L346" i="1"/>
  <c r="L351" i="1"/>
  <c r="L362" i="1"/>
  <c r="L366" i="1"/>
  <c r="L374" i="1"/>
  <c r="L379" i="1"/>
  <c r="L383" i="1"/>
  <c r="L408" i="1"/>
  <c r="L422" i="1"/>
  <c r="L429" i="1"/>
  <c r="L49" i="1"/>
  <c r="L103" i="1"/>
  <c r="L164" i="1"/>
  <c r="L16" i="1"/>
  <c r="L20" i="1"/>
  <c r="L48" i="1"/>
  <c r="L56" i="1"/>
  <c r="L65" i="1"/>
  <c r="L82" i="1"/>
  <c r="L86" i="1"/>
  <c r="L102" i="1"/>
  <c r="L112" i="1"/>
  <c r="L126" i="1"/>
  <c r="L130" i="1"/>
  <c r="L138" i="1"/>
  <c r="L166" i="1"/>
  <c r="L175" i="1"/>
  <c r="L189" i="1"/>
  <c r="L195" i="1"/>
  <c r="L209" i="1"/>
  <c r="L219" i="1"/>
  <c r="L223" i="1"/>
  <c r="L251" i="1"/>
  <c r="L256" i="1"/>
  <c r="L260" i="1"/>
  <c r="L266" i="1"/>
  <c r="L273" i="1"/>
  <c r="L297" i="1"/>
  <c r="L321" i="1"/>
  <c r="L325" i="1"/>
  <c r="L334" i="1"/>
  <c r="L339" i="1"/>
  <c r="L357" i="1"/>
  <c r="L365" i="1"/>
  <c r="L372" i="1"/>
  <c r="L378" i="1"/>
  <c r="L382" i="1"/>
  <c r="L407" i="1"/>
  <c r="L415" i="1"/>
  <c r="L427" i="1"/>
  <c r="L92" i="1" l="1"/>
  <c r="L361" i="1"/>
  <c r="L405" i="1"/>
  <c r="L64" i="1"/>
  <c r="L124" i="1"/>
  <c r="L129" i="1"/>
  <c r="D23" i="6"/>
  <c r="L37" i="1"/>
  <c r="D1584" i="6"/>
  <c r="L360" i="1"/>
  <c r="L69" i="1"/>
  <c r="D622" i="6"/>
  <c r="D1215" i="6"/>
  <c r="L33" i="1"/>
  <c r="L363" i="1"/>
  <c r="L338" i="1"/>
  <c r="L17" i="1"/>
  <c r="L122" i="1"/>
  <c r="L245" i="1"/>
  <c r="L87" i="1"/>
  <c r="L359" i="1"/>
  <c r="L38" i="1"/>
  <c r="L31" i="1"/>
  <c r="L328" i="1"/>
  <c r="L337" i="1"/>
  <c r="L264" i="1"/>
  <c r="L42" i="1"/>
  <c r="L326" i="1"/>
  <c r="D744" i="6"/>
  <c r="D1025" i="6"/>
  <c r="D1341" i="6"/>
  <c r="D561" i="6"/>
  <c r="D1945" i="6"/>
  <c r="D516" i="6"/>
  <c r="D1254" i="6"/>
  <c r="D423" i="6"/>
  <c r="D424" i="6"/>
  <c r="D890" i="6"/>
  <c r="L83" i="1"/>
  <c r="L416" i="1"/>
  <c r="D152" i="6"/>
  <c r="L341" i="1"/>
  <c r="D935" i="6"/>
  <c r="L317" i="1"/>
  <c r="D605" i="6"/>
  <c r="D1213" i="6"/>
  <c r="D1433" i="6"/>
  <c r="L50" i="1"/>
  <c r="D1670" i="6"/>
  <c r="D842" i="6"/>
  <c r="D1066" i="6"/>
  <c r="L310" i="1"/>
  <c r="D1810" i="6"/>
  <c r="L395" i="1"/>
  <c r="D1256" i="6"/>
  <c r="D1987" i="6"/>
  <c r="D1499" i="6"/>
  <c r="L152" i="1"/>
  <c r="D1809" i="6"/>
  <c r="L306" i="1"/>
  <c r="D932" i="6"/>
  <c r="L420" i="1"/>
  <c r="L43" i="1"/>
  <c r="L322" i="1"/>
  <c r="D954" i="6"/>
  <c r="D888" i="6"/>
  <c r="L100" i="1"/>
  <c r="D197" i="6"/>
  <c r="L254" i="1"/>
  <c r="D1479" i="6"/>
  <c r="D1711" i="6"/>
  <c r="D609" i="6"/>
  <c r="L307" i="1"/>
  <c r="D973" i="6"/>
  <c r="D1947" i="6"/>
  <c r="L389" i="1"/>
  <c r="L90" i="1"/>
  <c r="D1527" i="6"/>
  <c r="L184" i="1"/>
  <c r="L347" i="1"/>
  <c r="L323" i="1"/>
  <c r="D1664" i="6"/>
  <c r="D1023" i="6"/>
  <c r="D53" i="6"/>
  <c r="D1529" i="6"/>
  <c r="L162" i="1"/>
  <c r="L433" i="1"/>
  <c r="L15" i="1"/>
  <c r="L52" i="1"/>
  <c r="D1024" i="6"/>
  <c r="D933" i="6"/>
  <c r="L59" i="1"/>
  <c r="L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Gary Elekes</author>
  </authors>
  <commentList>
    <comment ref="C2" authorId="0" shapeId="0" xr:uid="{00000000-0006-0000-0000-000001000000}">
      <text>
        <r>
          <rPr>
            <b/>
            <sz val="8"/>
            <color indexed="81"/>
            <rFont val="Tahoma"/>
            <family val="2"/>
          </rPr>
          <t>Gary Elekes:</t>
        </r>
        <r>
          <rPr>
            <sz val="8"/>
            <color indexed="81"/>
            <rFont val="Tahoma"/>
            <family val="2"/>
          </rPr>
          <t xml:space="preserve">
Total number of techs multiplied by the hours they can bill for the company in service</t>
        </r>
      </text>
    </comment>
    <comment ref="F3" authorId="0" shapeId="0" xr:uid="{00000000-0006-0000-0000-000002000000}">
      <text>
        <r>
          <rPr>
            <b/>
            <sz val="8"/>
            <color indexed="81"/>
            <rFont val="Tahoma"/>
            <family val="2"/>
          </rPr>
          <t>Gary Elekes:</t>
        </r>
        <r>
          <rPr>
            <sz val="8"/>
            <color indexed="81"/>
            <rFont val="Tahoma"/>
            <family val="2"/>
          </rPr>
          <t xml:space="preserve">
Benefits for field labor consist of:
All payroll taxes
 (fica/futa/Suta)
 or Canadien Equivelent
All medical benefits paid
All Vacation-holiday pay
All other benefits</t>
        </r>
      </text>
    </comment>
    <comment ref="C8" authorId="0" shapeId="0" xr:uid="{00000000-0006-0000-0000-000003000000}">
      <text>
        <r>
          <rPr>
            <b/>
            <sz val="8"/>
            <color indexed="81"/>
            <rFont val="Tahoma"/>
            <family val="2"/>
          </rPr>
          <t>Gary Elekes:</t>
        </r>
        <r>
          <rPr>
            <sz val="8"/>
            <color indexed="81"/>
            <rFont val="Tahoma"/>
            <family val="2"/>
          </rPr>
          <t xml:space="preserve">
The 22% KPI comes from the best performing companies in the hvac industry.  The 22% is the labor that we measure against the street labor sale only.  This calculation does NOT include any parts sales and is strictly the retail labor sale.</t>
        </r>
      </text>
    </comment>
    <comment ref="C11" authorId="0" shapeId="0" xr:uid="{00000000-0006-0000-0000-000004000000}">
      <text>
        <r>
          <rPr>
            <b/>
            <sz val="8"/>
            <color indexed="81"/>
            <rFont val="Tahoma"/>
            <family val="2"/>
          </rPr>
          <t>Gary Elekes:</t>
        </r>
        <r>
          <rPr>
            <sz val="8"/>
            <color indexed="81"/>
            <rFont val="Tahoma"/>
            <family val="2"/>
          </rPr>
          <t xml:space="preserve">
This represents the number of service agreements sold as a percentage for each 100 service calls.  Industry KPI is 25% minimum</t>
        </r>
      </text>
    </comment>
    <comment ref="C14" authorId="0" shapeId="0" xr:uid="{00000000-0006-0000-0000-000005000000}">
      <text>
        <r>
          <rPr>
            <b/>
            <sz val="8"/>
            <color indexed="81"/>
            <rFont val="Tahoma"/>
            <family val="2"/>
          </rPr>
          <t>Gary Elekes:</t>
        </r>
        <r>
          <rPr>
            <sz val="8"/>
            <color indexed="81"/>
            <rFont val="Tahoma"/>
            <family val="2"/>
          </rPr>
          <t xml:space="preserve">
Use the 4K rule = price repair x age equip
Use the 19 point rule - service questions
Use the over 10 rule - hunter killer sales tech
Use the 4 C's of dispatching - 
   Is this crisis - old age
   Competency to fix
   Geographic location prominity
   Sales Ability
   </t>
        </r>
      </text>
    </comment>
    <comment ref="C15" authorId="0" shapeId="0" xr:uid="{00000000-0006-0000-0000-000006000000}">
      <text>
        <r>
          <rPr>
            <b/>
            <sz val="8"/>
            <color indexed="81"/>
            <rFont val="Tahoma"/>
            <family val="2"/>
          </rPr>
          <t>Gary Elekes:</t>
        </r>
        <r>
          <rPr>
            <sz val="8"/>
            <color indexed="81"/>
            <rFont val="Tahoma"/>
            <family val="2"/>
          </rPr>
          <t xml:space="preserve">
Warranty callbacks
Product Knowledge
Parts changers - diagnostic capability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Gary Elekes</author>
  </authors>
  <commentList>
    <comment ref="P6" authorId="0" shapeId="0" xr:uid="{00000000-0006-0000-0200-000001000000}">
      <text>
        <r>
          <rPr>
            <b/>
            <sz val="8"/>
            <color indexed="81"/>
            <rFont val="Tahoma"/>
            <family val="2"/>
          </rPr>
          <t>Gary Elekes:</t>
        </r>
        <r>
          <rPr>
            <sz val="8"/>
            <color indexed="81"/>
            <rFont val="Tahoma"/>
            <family val="2"/>
          </rPr>
          <t xml:space="preserve">
In case you want to blanket increase the parts costs.  Enter figure here.  Formula will increase parts costs in yellow area automatically in Cell O.  A 10% increase is in the colum now.
I use this to figure new parts costs, then copy the new cosst into the CELL O yellow area to create new parts prices.</t>
        </r>
      </text>
    </comment>
    <comment ref="P7" authorId="0" shapeId="0" xr:uid="{00000000-0006-0000-0200-000002000000}">
      <text>
        <r>
          <rPr>
            <b/>
            <sz val="8"/>
            <color indexed="81"/>
            <rFont val="Tahoma"/>
            <family val="2"/>
          </rPr>
          <t>Gary Elekes:</t>
        </r>
        <r>
          <rPr>
            <sz val="8"/>
            <color indexed="81"/>
            <rFont val="Tahoma"/>
            <family val="2"/>
          </rPr>
          <t xml:space="preserve">
In case you want to add a special order parts cost to travel to get a part that is Non-stock.  I have these manually entered at present in Column V and they match the database where I have listed special order in the repair description.  Edit these and the price/cost to reflect your truck stock.</t>
        </r>
      </text>
    </comment>
    <comment ref="P64" authorId="0" shapeId="0" xr:uid="{00000000-0006-0000-0200-000003000000}">
      <text>
        <r>
          <rPr>
            <b/>
            <sz val="8"/>
            <color indexed="81"/>
            <rFont val="Tahoma"/>
            <family val="2"/>
          </rPr>
          <t>Gary Elekes:</t>
        </r>
        <r>
          <rPr>
            <sz val="8"/>
            <color indexed="81"/>
            <rFont val="Tahoma"/>
            <family val="2"/>
          </rPr>
          <t xml:space="preserve">
Compressor
Filter Drfier
Coppper fittings
solder
I lb refrigerant</t>
        </r>
      </text>
    </comment>
  </commentList>
</comments>
</file>

<file path=xl/sharedStrings.xml><?xml version="1.0" encoding="utf-8"?>
<sst xmlns="http://schemas.openxmlformats.org/spreadsheetml/2006/main" count="2773" uniqueCount="1652">
  <si>
    <t>Duplex GFI recepticle Kit "Exterior" - 25' wire, box, recepticle, bubble cover</t>
    <phoneticPr fontId="0" type="noConversion"/>
  </si>
  <si>
    <t>In-line fuse holder  24v</t>
    <phoneticPr fontId="0" type="noConversion"/>
  </si>
  <si>
    <t xml:space="preserve">Defrost sensor / switch </t>
    <phoneticPr fontId="0" type="noConversion"/>
  </si>
  <si>
    <r>
      <t xml:space="preserve">Mounted Lo/Hi Press sw w/ reclaim - </t>
    </r>
    <r>
      <rPr>
        <b/>
        <i/>
        <sz val="10"/>
        <color indexed="10"/>
        <rFont val="Arial"/>
        <family val="2"/>
      </rPr>
      <t>Special Order</t>
    </r>
    <phoneticPr fontId="0" type="noConversion"/>
  </si>
  <si>
    <t>10111</t>
  </si>
  <si>
    <t>10112</t>
  </si>
  <si>
    <t>Locate short in wiring minor</t>
  </si>
  <si>
    <t>Locate short in wiring major</t>
  </si>
  <si>
    <t>Run thermostat wire per 10 ft. 18-8</t>
  </si>
  <si>
    <t>Duplex recepticle Kit -  5' wire, box, recepticle, cover plate</t>
  </si>
  <si>
    <t>Duplex GFI recepticle Kit -  5' wire, box, recepticle, cover plate</t>
  </si>
  <si>
    <t>Airbear or Aprilaire #201 #501 media</t>
  </si>
  <si>
    <t>Saddle tap valve</t>
  </si>
  <si>
    <r>
      <t xml:space="preserve">Scale control inline filter- </t>
    </r>
    <r>
      <rPr>
        <b/>
        <i/>
        <sz val="10"/>
        <color indexed="10"/>
        <rFont val="Arial"/>
        <family val="2"/>
      </rPr>
      <t>Special Order</t>
    </r>
  </si>
  <si>
    <t>Humidifier man. 15gl power media NEW (verify condesate dump)</t>
  </si>
  <si>
    <t>Humidifier man. 15gl power media REPL. (verify condesate dump)</t>
  </si>
  <si>
    <t>Humidifier man.15gl bypass media NEW  (verify condesate dump)</t>
  </si>
  <si>
    <t>Humidifier man. 15gl bypass media REPL. (verify condesate dump)</t>
  </si>
  <si>
    <t>Humidifier man. steam NEW INSTALL (verify condesate dump)</t>
  </si>
  <si>
    <t>Humidifier auto control upgrade to new humd package at time of install</t>
  </si>
  <si>
    <t xml:space="preserve">Humidifier pad replacement </t>
  </si>
  <si>
    <t xml:space="preserve">IQIAR Health Pro Plus "floor model"    covers 1000sf </t>
  </si>
  <si>
    <t>HMIDITY CONTROL</t>
  </si>
  <si>
    <r>
      <t>Wiring harness-</t>
    </r>
    <r>
      <rPr>
        <b/>
        <i/>
        <sz val="10"/>
        <color indexed="10"/>
        <rFont val="Arial"/>
        <family val="2"/>
      </rPr>
      <t xml:space="preserve">  **contact Serv Mang 1st**</t>
    </r>
  </si>
  <si>
    <r>
      <t xml:space="preserve">Replace 4-5" Zone  Damper    </t>
    </r>
    <r>
      <rPr>
        <b/>
        <i/>
        <sz val="10"/>
        <color indexed="10"/>
        <rFont val="Arial"/>
        <family val="2"/>
      </rPr>
      <t>**contact Serv Mang 1st**</t>
    </r>
  </si>
  <si>
    <t>Warranty damper motor  - Special Order</t>
  </si>
  <si>
    <t>Inducer motor only - Universal   Special Order</t>
  </si>
  <si>
    <t>PRESSURE SWITCHES</t>
  </si>
  <si>
    <t>Warranty ignition transformer   - Special Order</t>
  </si>
  <si>
    <r>
      <t xml:space="preserve">Ceiling Saver System: Pan &amp; Switch - </t>
    </r>
    <r>
      <rPr>
        <b/>
        <i/>
        <sz val="10"/>
        <color indexed="10"/>
        <rFont val="Arial"/>
        <family val="2"/>
      </rPr>
      <t>Special Order</t>
    </r>
  </si>
  <si>
    <t>Electrical</t>
  </si>
  <si>
    <t>ELECTRICAL</t>
  </si>
  <si>
    <t>10113</t>
  </si>
  <si>
    <t>10114</t>
  </si>
  <si>
    <t>10115</t>
  </si>
  <si>
    <t>10116</t>
  </si>
  <si>
    <t>10118</t>
  </si>
  <si>
    <t>10119</t>
  </si>
  <si>
    <t>10120</t>
  </si>
  <si>
    <t>10121</t>
  </si>
  <si>
    <t xml:space="preserve">HUMIDITY CONTROL </t>
  </si>
  <si>
    <t>13411</t>
  </si>
  <si>
    <t>13412</t>
  </si>
  <si>
    <t>13413</t>
  </si>
  <si>
    <t>13414</t>
  </si>
  <si>
    <t>13415</t>
  </si>
  <si>
    <t>13604</t>
  </si>
  <si>
    <t>13605</t>
  </si>
  <si>
    <t>13606</t>
  </si>
  <si>
    <t>13607</t>
  </si>
  <si>
    <t>13608</t>
  </si>
  <si>
    <t>13609</t>
  </si>
  <si>
    <t>13610</t>
  </si>
  <si>
    <t>13611</t>
  </si>
  <si>
    <t>13612</t>
  </si>
  <si>
    <t>13613</t>
  </si>
  <si>
    <t>13614</t>
  </si>
  <si>
    <t>13804</t>
  </si>
  <si>
    <t>10904</t>
  </si>
  <si>
    <t>10905</t>
  </si>
  <si>
    <t>10906</t>
  </si>
  <si>
    <t>10907</t>
  </si>
  <si>
    <t>Miscellaneous Repairs</t>
    <phoneticPr fontId="18" type="noConversion"/>
  </si>
  <si>
    <t>SECTION 28</t>
  </si>
  <si>
    <t>SECTION 29</t>
  </si>
  <si>
    <t>SECTION 30</t>
  </si>
  <si>
    <t>SECTION 31</t>
  </si>
  <si>
    <t>SECTION 32</t>
  </si>
  <si>
    <t>SECTION 33</t>
  </si>
  <si>
    <t>SECTION 34</t>
  </si>
  <si>
    <t>SECTION 35</t>
  </si>
  <si>
    <t>SECTION 36</t>
  </si>
  <si>
    <t>SECTION 37</t>
  </si>
  <si>
    <t>SECTION 38</t>
  </si>
  <si>
    <t>SECTION 39</t>
  </si>
  <si>
    <t>SECTION 40</t>
  </si>
  <si>
    <t>SECTION 41</t>
  </si>
  <si>
    <t>SECTION 42</t>
  </si>
  <si>
    <t>SECTION 43</t>
  </si>
  <si>
    <t>12801</t>
  </si>
  <si>
    <t>12802</t>
  </si>
  <si>
    <t>12901</t>
  </si>
  <si>
    <t>12902</t>
  </si>
  <si>
    <t>12903</t>
  </si>
  <si>
    <t>12904</t>
  </si>
  <si>
    <t>12905</t>
  </si>
  <si>
    <t>13001</t>
  </si>
  <si>
    <t>13002</t>
  </si>
  <si>
    <t>13004</t>
  </si>
  <si>
    <t>13101</t>
  </si>
  <si>
    <t>13102</t>
  </si>
  <si>
    <t>13103</t>
  </si>
  <si>
    <t>13104</t>
  </si>
  <si>
    <t>13105</t>
  </si>
  <si>
    <t>13106</t>
  </si>
  <si>
    <t>13107</t>
  </si>
  <si>
    <t>13108</t>
  </si>
  <si>
    <t>13109</t>
  </si>
  <si>
    <t>13110</t>
  </si>
  <si>
    <t>13111</t>
  </si>
  <si>
    <t>13112</t>
  </si>
  <si>
    <t>13113</t>
  </si>
  <si>
    <t>13114</t>
  </si>
  <si>
    <t>13115</t>
  </si>
  <si>
    <t>13201</t>
  </si>
  <si>
    <t>13202</t>
  </si>
  <si>
    <t>13203</t>
  </si>
  <si>
    <t>13204</t>
  </si>
  <si>
    <t>13205</t>
  </si>
  <si>
    <t>13206</t>
  </si>
  <si>
    <t>13207</t>
  </si>
  <si>
    <t>13208</t>
  </si>
  <si>
    <t>13209</t>
  </si>
  <si>
    <t>13210</t>
  </si>
  <si>
    <t>13211</t>
  </si>
  <si>
    <t>13212</t>
  </si>
  <si>
    <t>13213</t>
  </si>
  <si>
    <t>13214</t>
  </si>
  <si>
    <t>13216</t>
  </si>
  <si>
    <t>13217</t>
  </si>
  <si>
    <t>13218</t>
  </si>
  <si>
    <t>13219</t>
  </si>
  <si>
    <t>13220</t>
  </si>
  <si>
    <t>13221</t>
  </si>
  <si>
    <t>13301</t>
  </si>
  <si>
    <t>13302</t>
  </si>
  <si>
    <t>13303</t>
  </si>
  <si>
    <t>13304</t>
  </si>
  <si>
    <t>13305</t>
  </si>
  <si>
    <t>13306</t>
  </si>
  <si>
    <t>13401</t>
  </si>
  <si>
    <t>13402</t>
  </si>
  <si>
    <t>13403</t>
  </si>
  <si>
    <t>13404</t>
  </si>
  <si>
    <t>13405</t>
  </si>
  <si>
    <t>13406</t>
  </si>
  <si>
    <t>13407</t>
  </si>
  <si>
    <t>13408</t>
  </si>
  <si>
    <t>13409</t>
  </si>
  <si>
    <t>13410</t>
  </si>
  <si>
    <t>13601</t>
  </si>
  <si>
    <t>13602</t>
  </si>
  <si>
    <t>13603</t>
  </si>
  <si>
    <t>13701</t>
  </si>
  <si>
    <t>13702</t>
  </si>
  <si>
    <t>13801</t>
  </si>
  <si>
    <t>Cad cell assembly KIT - wire, mount and eye</t>
  </si>
  <si>
    <t>Primary control  45sec. Honeywell R8184G</t>
  </si>
  <si>
    <t>Replace Burner Fan Wheel  -  Special Order</t>
  </si>
  <si>
    <t xml:space="preserve">Pristine Air  media replacements </t>
  </si>
  <si>
    <t>Pristine Air filter system   24v  1" thick  MERV 12</t>
  </si>
  <si>
    <t>10010</t>
  </si>
  <si>
    <t>10011</t>
  </si>
  <si>
    <t>10012</t>
  </si>
  <si>
    <t>Whole House Comfort Checkup  "Blower Door"</t>
  </si>
  <si>
    <t>BPI Home Energy Audit</t>
  </si>
  <si>
    <t>Cool / Heat MAXX System Eff testing</t>
  </si>
  <si>
    <t xml:space="preserve">USA: Oil fired HVAC equipment adder </t>
  </si>
  <si>
    <t>USA: Additional HVAC system adder</t>
  </si>
  <si>
    <t>USA Ultimate Savings Agreement - per yr.</t>
  </si>
  <si>
    <t>Precision tune-up Oil Furnace / Boiler</t>
  </si>
  <si>
    <t xml:space="preserve">Precision tune-up  AC / HP / GF   </t>
  </si>
  <si>
    <t xml:space="preserve">Perfect 16 system 1200cmf max  *See install dept 1st </t>
  </si>
  <si>
    <t>Perfect 16 system 2000cmf max  *See install dept 1st</t>
  </si>
  <si>
    <t>Carbon Monoxide Detector NSI 3000   battery operated</t>
  </si>
  <si>
    <t>UV Germicidal Light  120/240v**</t>
  </si>
  <si>
    <t>12601</t>
    <phoneticPr fontId="0" type="noConversion"/>
  </si>
  <si>
    <t>12602</t>
    <phoneticPr fontId="0" type="noConversion"/>
  </si>
  <si>
    <t>12603</t>
    <phoneticPr fontId="0" type="noConversion"/>
  </si>
  <si>
    <t>11803</t>
    <phoneticPr fontId="0" type="noConversion"/>
  </si>
  <si>
    <t>11804</t>
    <phoneticPr fontId="0" type="noConversion"/>
  </si>
  <si>
    <t>11805</t>
    <phoneticPr fontId="0" type="noConversion"/>
  </si>
  <si>
    <t>11806</t>
    <phoneticPr fontId="0" type="noConversion"/>
  </si>
  <si>
    <t>11807</t>
    <phoneticPr fontId="0" type="noConversion"/>
  </si>
  <si>
    <t>11808</t>
    <phoneticPr fontId="0" type="noConversion"/>
  </si>
  <si>
    <t>11809</t>
    <phoneticPr fontId="0" type="noConversion"/>
  </si>
  <si>
    <t>11810</t>
    <phoneticPr fontId="0" type="noConversion"/>
  </si>
  <si>
    <t>11901</t>
    <phoneticPr fontId="0" type="noConversion"/>
  </si>
  <si>
    <t>11902</t>
    <phoneticPr fontId="0" type="noConversion"/>
  </si>
  <si>
    <t>12709</t>
    <phoneticPr fontId="0" type="noConversion"/>
  </si>
  <si>
    <t>12708</t>
    <phoneticPr fontId="0" type="noConversion"/>
  </si>
  <si>
    <t>12707</t>
    <phoneticPr fontId="0" type="noConversion"/>
  </si>
  <si>
    <t>12704</t>
    <phoneticPr fontId="0" type="noConversion"/>
  </si>
  <si>
    <t>12703</t>
    <phoneticPr fontId="0" type="noConversion"/>
  </si>
  <si>
    <t>12702</t>
    <phoneticPr fontId="0" type="noConversion"/>
  </si>
  <si>
    <t>12701</t>
    <phoneticPr fontId="0" type="noConversion"/>
  </si>
  <si>
    <t>12614</t>
    <phoneticPr fontId="0" type="noConversion"/>
  </si>
  <si>
    <t>12613</t>
    <phoneticPr fontId="0" type="noConversion"/>
  </si>
  <si>
    <t>12612</t>
    <phoneticPr fontId="0" type="noConversion"/>
  </si>
  <si>
    <t>12611</t>
    <phoneticPr fontId="0" type="noConversion"/>
  </si>
  <si>
    <t>12610</t>
    <phoneticPr fontId="0" type="noConversion"/>
  </si>
  <si>
    <t>12609</t>
    <phoneticPr fontId="0" type="noConversion"/>
  </si>
  <si>
    <t>12608</t>
    <phoneticPr fontId="0" type="noConversion"/>
  </si>
  <si>
    <t>12607</t>
    <phoneticPr fontId="0" type="noConversion"/>
  </si>
  <si>
    <t>12606</t>
    <phoneticPr fontId="0" type="noConversion"/>
  </si>
  <si>
    <t>12605</t>
    <phoneticPr fontId="0" type="noConversion"/>
  </si>
  <si>
    <t>10405</t>
    <phoneticPr fontId="0" type="noConversion"/>
  </si>
  <si>
    <t>10406</t>
    <phoneticPr fontId="0" type="noConversion"/>
  </si>
  <si>
    <t>10407</t>
    <phoneticPr fontId="0" type="noConversion"/>
  </si>
  <si>
    <t>10408</t>
    <phoneticPr fontId="0" type="noConversion"/>
  </si>
  <si>
    <t>10409</t>
    <phoneticPr fontId="0" type="noConversion"/>
  </si>
  <si>
    <t>10410</t>
    <phoneticPr fontId="0" type="noConversion"/>
  </si>
  <si>
    <t>10411</t>
    <phoneticPr fontId="0" type="noConversion"/>
  </si>
  <si>
    <t>10901</t>
    <phoneticPr fontId="0" type="noConversion"/>
  </si>
  <si>
    <t>11316</t>
    <phoneticPr fontId="0" type="noConversion"/>
  </si>
  <si>
    <t>11317</t>
    <phoneticPr fontId="0" type="noConversion"/>
  </si>
  <si>
    <t>11602</t>
    <phoneticPr fontId="0" type="noConversion"/>
  </si>
  <si>
    <t>11603</t>
    <phoneticPr fontId="0" type="noConversion"/>
  </si>
  <si>
    <t>11604</t>
    <phoneticPr fontId="0" type="noConversion"/>
  </si>
  <si>
    <t>12705</t>
    <phoneticPr fontId="0" type="noConversion"/>
  </si>
  <si>
    <t>12604</t>
    <phoneticPr fontId="0" type="noConversion"/>
  </si>
  <si>
    <r>
      <t xml:space="preserve">Replace txv - weld in** </t>
    </r>
    <r>
      <rPr>
        <b/>
        <i/>
        <sz val="10"/>
        <color indexed="10"/>
        <rFont val="Arial"/>
        <family val="2"/>
      </rPr>
      <t>Special Order</t>
    </r>
  </si>
  <si>
    <t>Replace txv - mechanical**Special Order</t>
  </si>
  <si>
    <t xml:space="preserve">Super Seal Refrigerant Leak Repair w/ Dry-R </t>
  </si>
  <si>
    <t>10807</t>
  </si>
  <si>
    <t>10808</t>
  </si>
  <si>
    <t>RELAYS &amp; AHU CONTOL BOARDS</t>
  </si>
  <si>
    <t>RELAYS &amp; AHU CONTROL BOARDS</t>
  </si>
  <si>
    <t>10809</t>
  </si>
  <si>
    <r>
      <t xml:space="preserve">Inducer draft board - universal   </t>
    </r>
    <r>
      <rPr>
        <sz val="10"/>
        <color indexed="10"/>
        <rFont val="Arial"/>
        <family val="2"/>
      </rPr>
      <t>Special Order</t>
    </r>
  </si>
  <si>
    <r>
      <t>Replace flue damper motor kit 8"max-</t>
    </r>
    <r>
      <rPr>
        <b/>
        <i/>
        <sz val="10"/>
        <color indexed="10"/>
        <rFont val="Arial"/>
        <family val="2"/>
      </rPr>
      <t>Special Order</t>
    </r>
  </si>
  <si>
    <r>
      <t xml:space="preserve">Electronic Spark - Honeywell S8910 Univ.  </t>
    </r>
    <r>
      <rPr>
        <b/>
        <i/>
        <sz val="10"/>
        <color indexed="10"/>
        <rFont val="Arial"/>
        <family val="2"/>
      </rPr>
      <t>Special Order</t>
    </r>
  </si>
  <si>
    <r>
      <t>H.S.I. univ furncace control gas - Honeyweel S8910</t>
    </r>
    <r>
      <rPr>
        <b/>
        <i/>
        <sz val="10"/>
        <color indexed="10"/>
        <rFont val="Arial"/>
        <family val="2"/>
      </rPr>
      <t xml:space="preserve"> Special Order</t>
    </r>
  </si>
  <si>
    <r>
      <t xml:space="preserve">Retrofit ignition kit - Honeywell Y8610U kit  </t>
    </r>
    <r>
      <rPr>
        <sz val="10"/>
        <color indexed="10"/>
        <rFont val="Arial"/>
        <family val="2"/>
      </rPr>
      <t>Special Order</t>
    </r>
  </si>
  <si>
    <t>Replace belt - A or B up to 40"</t>
  </si>
  <si>
    <t xml:space="preserve">Replace belt w/ repair  - A or B up to 40" </t>
  </si>
  <si>
    <t>Replace snapdisc limit switch</t>
  </si>
  <si>
    <t>Replace snapdisc fan-adj temp switch</t>
  </si>
  <si>
    <t>Clear blockage in PVC flue - Minor</t>
  </si>
  <si>
    <t>Clear blockage in PVC flue - Major</t>
  </si>
  <si>
    <r>
      <t>Replace or Add PVC flue drip leg kit 2" -</t>
    </r>
    <r>
      <rPr>
        <b/>
        <i/>
        <sz val="10"/>
        <color indexed="10"/>
        <rFont val="Arial"/>
        <family val="2"/>
      </rPr>
      <t xml:space="preserve"> Special Order</t>
    </r>
  </si>
  <si>
    <t>12803</t>
  </si>
  <si>
    <t>12804</t>
  </si>
  <si>
    <t>12805</t>
  </si>
  <si>
    <t>12806</t>
  </si>
  <si>
    <t>12807</t>
  </si>
  <si>
    <t>12808</t>
  </si>
  <si>
    <t>11903</t>
  </si>
  <si>
    <t>11904</t>
  </si>
  <si>
    <t>11905</t>
  </si>
  <si>
    <t>11906</t>
  </si>
  <si>
    <t>11907</t>
  </si>
  <si>
    <t>11908</t>
  </si>
  <si>
    <t>11909</t>
  </si>
  <si>
    <t>11910</t>
  </si>
  <si>
    <t>11911</t>
  </si>
  <si>
    <t>Warranty pilot or igniter -Special Order</t>
  </si>
  <si>
    <t>12103</t>
    <phoneticPr fontId="0" type="noConversion"/>
  </si>
  <si>
    <t>12104</t>
    <phoneticPr fontId="0" type="noConversion"/>
  </si>
  <si>
    <t>12201</t>
    <phoneticPr fontId="0" type="noConversion"/>
  </si>
  <si>
    <t>12202</t>
    <phoneticPr fontId="0" type="noConversion"/>
  </si>
  <si>
    <t>12203</t>
    <phoneticPr fontId="0" type="noConversion"/>
  </si>
  <si>
    <t>12204</t>
    <phoneticPr fontId="0" type="noConversion"/>
  </si>
  <si>
    <t>12205</t>
    <phoneticPr fontId="0" type="noConversion"/>
  </si>
  <si>
    <t>12206</t>
    <phoneticPr fontId="0" type="noConversion"/>
  </si>
  <si>
    <t>12207</t>
    <phoneticPr fontId="0" type="noConversion"/>
  </si>
  <si>
    <t>Ref #</t>
  </si>
  <si>
    <t>10001</t>
  </si>
  <si>
    <t>10002</t>
  </si>
  <si>
    <t>10003</t>
  </si>
  <si>
    <t>10004</t>
  </si>
  <si>
    <t>10005</t>
  </si>
  <si>
    <t>10106</t>
  </si>
  <si>
    <t>10007</t>
  </si>
  <si>
    <t>10006</t>
  </si>
  <si>
    <t>10008</t>
  </si>
  <si>
    <t>10009</t>
  </si>
  <si>
    <t>O Time</t>
  </si>
  <si>
    <t>SECTION 2</t>
  </si>
  <si>
    <t>SECTION 1</t>
  </si>
  <si>
    <t xml:space="preserve">  </t>
  </si>
  <si>
    <t>10101</t>
  </si>
  <si>
    <t>10102</t>
  </si>
  <si>
    <t>10103</t>
  </si>
  <si>
    <t>10104</t>
  </si>
  <si>
    <t>10105</t>
  </si>
  <si>
    <t>10107</t>
  </si>
  <si>
    <t>10108</t>
  </si>
  <si>
    <t>10109</t>
  </si>
  <si>
    <t>10201</t>
  </si>
  <si>
    <t>10202</t>
  </si>
  <si>
    <r>
      <t xml:space="preserve">Replace up to 2 feet of PVC flue </t>
    </r>
    <r>
      <rPr>
        <sz val="10"/>
        <color indexed="10"/>
        <rFont val="Arial"/>
        <family val="2"/>
      </rPr>
      <t>Special Order</t>
    </r>
  </si>
  <si>
    <r>
      <t xml:space="preserve">Replace adjustable flue elbow </t>
    </r>
    <r>
      <rPr>
        <sz val="10"/>
        <color indexed="10"/>
        <rFont val="Arial"/>
        <family val="2"/>
      </rPr>
      <t>Special Order</t>
    </r>
  </si>
  <si>
    <r>
      <t xml:space="preserve">Replace 2 to 10 feet of flue pipe </t>
    </r>
    <r>
      <rPr>
        <sz val="10"/>
        <color indexed="10"/>
        <rFont val="Arial"/>
        <family val="2"/>
      </rPr>
      <t>Special Order</t>
    </r>
  </si>
  <si>
    <r>
      <t xml:space="preserve">Replace up to 2 feet of flue pipe </t>
    </r>
    <r>
      <rPr>
        <sz val="10"/>
        <color indexed="10"/>
        <rFont val="Arial"/>
        <family val="2"/>
      </rPr>
      <t>Special Order</t>
    </r>
  </si>
  <si>
    <r>
      <t xml:space="preserve">Replace breaker  1 pole 25a max  </t>
    </r>
    <r>
      <rPr>
        <b/>
        <i/>
        <sz val="10"/>
        <color indexed="10"/>
        <rFont val="Arial"/>
        <family val="2"/>
      </rPr>
      <t>Special Order</t>
    </r>
  </si>
  <si>
    <r>
      <t xml:space="preserve">Replace breaker 2 pole 60a max  </t>
    </r>
    <r>
      <rPr>
        <b/>
        <i/>
        <sz val="10"/>
        <color indexed="10"/>
        <rFont val="Arial"/>
        <family val="2"/>
      </rPr>
      <t>Special Order</t>
    </r>
  </si>
  <si>
    <t>Equ Whip connector  5' x 60amp</t>
  </si>
  <si>
    <t>Wire per 10' for run 12-2 romex</t>
  </si>
  <si>
    <t>P7</t>
  </si>
  <si>
    <t>Repair connection major</t>
  </si>
  <si>
    <t>Replace relay -RIB universal</t>
  </si>
  <si>
    <t>12208</t>
    <phoneticPr fontId="0" type="noConversion"/>
  </si>
  <si>
    <t>12209</t>
    <phoneticPr fontId="0" type="noConversion"/>
  </si>
  <si>
    <t>12210</t>
    <phoneticPr fontId="0" type="noConversion"/>
  </si>
  <si>
    <t>12211</t>
    <phoneticPr fontId="0" type="noConversion"/>
  </si>
  <si>
    <t>12301</t>
    <phoneticPr fontId="0" type="noConversion"/>
  </si>
  <si>
    <t>12302</t>
    <phoneticPr fontId="0" type="noConversion"/>
  </si>
  <si>
    <t>12303</t>
    <phoneticPr fontId="0" type="noConversion"/>
  </si>
  <si>
    <t>12304</t>
    <phoneticPr fontId="0" type="noConversion"/>
  </si>
  <si>
    <t>12305</t>
    <phoneticPr fontId="0" type="noConversion"/>
  </si>
  <si>
    <t>12401</t>
    <phoneticPr fontId="0" type="noConversion"/>
  </si>
  <si>
    <t>12402</t>
    <phoneticPr fontId="0" type="noConversion"/>
  </si>
  <si>
    <t>12403</t>
    <phoneticPr fontId="0" type="noConversion"/>
  </si>
  <si>
    <t>12404</t>
    <phoneticPr fontId="0" type="noConversion"/>
  </si>
  <si>
    <t>12405</t>
    <phoneticPr fontId="0" type="noConversion"/>
  </si>
  <si>
    <t>12406</t>
    <phoneticPr fontId="0" type="noConversion"/>
  </si>
  <si>
    <t>12407</t>
    <phoneticPr fontId="0" type="noConversion"/>
  </si>
  <si>
    <t>12501</t>
    <phoneticPr fontId="0" type="noConversion"/>
  </si>
  <si>
    <t>12502</t>
    <phoneticPr fontId="0" type="noConversion"/>
  </si>
  <si>
    <t>12503</t>
    <phoneticPr fontId="0" type="noConversion"/>
  </si>
  <si>
    <t>12504</t>
    <phoneticPr fontId="0" type="noConversion"/>
  </si>
  <si>
    <t>12505</t>
    <phoneticPr fontId="0" type="noConversion"/>
  </si>
  <si>
    <t>12506</t>
    <phoneticPr fontId="0" type="noConversion"/>
  </si>
  <si>
    <t>12507</t>
    <phoneticPr fontId="0" type="noConversion"/>
  </si>
  <si>
    <t>12508</t>
    <phoneticPr fontId="0" type="noConversion"/>
  </si>
  <si>
    <t>12509</t>
    <phoneticPr fontId="0" type="noConversion"/>
  </si>
  <si>
    <t>12510</t>
    <phoneticPr fontId="0" type="noConversion"/>
  </si>
  <si>
    <t>FLUE PIPE / INTAKE PIPE</t>
  </si>
  <si>
    <t>GAS VALVES</t>
  </si>
  <si>
    <t>HEAT EXCHANGERS</t>
  </si>
  <si>
    <t>INDUCER FAN MOTORS</t>
  </si>
  <si>
    <t>IGNITION TRANSFORMER - OIL</t>
  </si>
  <si>
    <t>WATER LEAKS</t>
  </si>
  <si>
    <t>OIL REPAIRS</t>
  </si>
  <si>
    <t>THERMOSTATS</t>
  </si>
  <si>
    <t>FILTRATION SYSTEMS / CLEANING</t>
  </si>
  <si>
    <t>AIR PURIFICATION</t>
  </si>
  <si>
    <t>DUCT SYSTEM / AIR BALANCE / SEALING</t>
  </si>
  <si>
    <t>CIRCULATOR PUMPS</t>
  </si>
  <si>
    <t>ZONE VALVES</t>
  </si>
  <si>
    <r>
      <t xml:space="preserve">Replace 2 to 10 feet PVC flue </t>
    </r>
    <r>
      <rPr>
        <sz val="10"/>
        <color indexed="10"/>
        <rFont val="Arial"/>
        <family val="2"/>
      </rPr>
      <t>Special Order</t>
    </r>
  </si>
  <si>
    <t>K05401701</t>
  </si>
  <si>
    <t>Purge radiators (each)</t>
  </si>
  <si>
    <t>K05401901</t>
  </si>
  <si>
    <t>WATER FEEDERS - RELIEF VALVES</t>
  </si>
  <si>
    <t>AQUA STATS / LWCO</t>
  </si>
  <si>
    <t>K05500101</t>
  </si>
  <si>
    <t>Immersion aquastat</t>
  </si>
  <si>
    <t>K05500201</t>
  </si>
  <si>
    <t>Dual aquastat</t>
  </si>
  <si>
    <t>Fan center control relay  "Fan Manager"</t>
  </si>
  <si>
    <r>
      <t>Add/Replace suction drier AC**</t>
    </r>
    <r>
      <rPr>
        <b/>
        <i/>
        <sz val="10"/>
        <rFont val="Arial"/>
        <family val="2"/>
      </rPr>
      <t xml:space="preserve"> </t>
    </r>
    <r>
      <rPr>
        <b/>
        <i/>
        <sz val="10"/>
        <color indexed="10"/>
        <rFont val="Arial"/>
        <family val="2"/>
      </rPr>
      <t>Special Order</t>
    </r>
  </si>
  <si>
    <t>Add/Replace liquid line drier AC**</t>
  </si>
  <si>
    <r>
      <t>Add/Replace suction drier HP**</t>
    </r>
    <r>
      <rPr>
        <b/>
        <i/>
        <sz val="10"/>
        <rFont val="Arial"/>
        <family val="2"/>
      </rPr>
      <t xml:space="preserve"> </t>
    </r>
    <r>
      <rPr>
        <b/>
        <i/>
        <sz val="10"/>
        <color indexed="10"/>
        <rFont val="Arial"/>
        <family val="2"/>
      </rPr>
      <t>Special Order</t>
    </r>
  </si>
  <si>
    <t>Recover-Vac-L Drier-New R-22/410  1.5-3 tons</t>
  </si>
  <si>
    <t>Recover-Vac-L Drier-New R-22/410  3.5-5 tons</t>
  </si>
  <si>
    <t>Pumpdown-Vac-L Drier-Recharge 1.5-3 tons</t>
  </si>
  <si>
    <t>Pumpdown-Vac-L Drier-Recharge 3.5-5 tons</t>
  </si>
  <si>
    <r>
      <t xml:space="preserve">System Clean-Up AC </t>
    </r>
    <r>
      <rPr>
        <sz val="8"/>
        <rFont val="Arial"/>
        <family val="2"/>
      </rPr>
      <t>Liq/Suct filter, Acid treatment**</t>
    </r>
  </si>
  <si>
    <r>
      <t xml:space="preserve">System Clean-Up HP </t>
    </r>
    <r>
      <rPr>
        <sz val="8"/>
        <rFont val="Arial"/>
        <family val="2"/>
      </rPr>
      <t>Liq/Suct filter, Acid treatment**</t>
    </r>
  </si>
  <si>
    <t>40VA multivolt transformer w/ built in breaker</t>
  </si>
  <si>
    <t>Clean drain pan</t>
  </si>
  <si>
    <t>Flush drain line</t>
  </si>
  <si>
    <t>Run new drain line per 10 ft.</t>
  </si>
  <si>
    <r>
      <t xml:space="preserve">Replace Pressure switch hose  </t>
    </r>
    <r>
      <rPr>
        <b/>
        <sz val="10"/>
        <color indexed="10"/>
        <rFont val="Arial"/>
        <family val="2"/>
      </rPr>
      <t>Special Order</t>
    </r>
  </si>
  <si>
    <t>SECTION 00</t>
  </si>
  <si>
    <t>Descriptions</t>
  </si>
  <si>
    <t>USA</t>
  </si>
  <si>
    <t>Task #</t>
  </si>
  <si>
    <t>CUSTOMER ALERTS</t>
  </si>
  <si>
    <t>1/6 to 1/8 hp burner motor</t>
  </si>
  <si>
    <t>Oil filter cartridge replacement</t>
  </si>
  <si>
    <t>Complete fuel filter assembly</t>
  </si>
  <si>
    <t>Clean electrodes &amp; replace nozzle</t>
  </si>
  <si>
    <t>Mini-Turbo Capacity 1-5 mfd</t>
  </si>
  <si>
    <t>Turbo Capacitor  5-60 mfd</t>
  </si>
  <si>
    <t xml:space="preserve"> </t>
  </si>
  <si>
    <t>12102</t>
    <phoneticPr fontId="0" type="noConversion"/>
  </si>
  <si>
    <t>Adjust alignment &amp; lubricate</t>
  </si>
  <si>
    <t>K03500201</t>
  </si>
  <si>
    <t>CAPACITOR &amp; START KITS</t>
  </si>
  <si>
    <t>COIL AIR RESTRICTION</t>
  </si>
  <si>
    <t>CONDENSOR FAN MOTORS &amp; BLADES</t>
  </si>
  <si>
    <t>DAMPER MOTORS FLUE</t>
  </si>
  <si>
    <t>CONTACTORS</t>
  </si>
  <si>
    <t xml:space="preserve">BLOWER FAN </t>
  </si>
  <si>
    <t>ZONE DAMPERS</t>
  </si>
  <si>
    <t>13104.050</t>
    <phoneticPr fontId="0" type="noConversion"/>
  </si>
  <si>
    <t>13510.025</t>
    <phoneticPr fontId="0" type="noConversion"/>
  </si>
  <si>
    <t>14004.025</t>
    <phoneticPr fontId="0" type="noConversion"/>
  </si>
  <si>
    <t>K05600501</t>
  </si>
  <si>
    <t>K05600701</t>
  </si>
  <si>
    <t>K05600801</t>
  </si>
  <si>
    <t>SECTIONS</t>
  </si>
  <si>
    <t>DESCRIPTION</t>
  </si>
  <si>
    <t>MISC REPAIRS</t>
  </si>
  <si>
    <t>COMPRESSOR</t>
  </si>
  <si>
    <t>CONDENSOR COIL LEAK</t>
  </si>
  <si>
    <t>DEFROST CONTROL</t>
  </si>
  <si>
    <r>
      <t xml:space="preserve">Warranty txv** </t>
    </r>
    <r>
      <rPr>
        <b/>
        <i/>
        <sz val="10"/>
        <color indexed="10"/>
        <rFont val="Arial"/>
        <family val="2"/>
      </rPr>
      <t>Special Order</t>
    </r>
    <phoneticPr fontId="0" type="noConversion"/>
  </si>
  <si>
    <t>Component isolation &amp; press. test**</t>
    <phoneticPr fontId="0" type="noConversion"/>
  </si>
  <si>
    <t>K05200101</t>
  </si>
  <si>
    <t>Coupling</t>
  </si>
  <si>
    <t>K05200201</t>
  </si>
  <si>
    <t>K05200301</t>
  </si>
  <si>
    <t>K05200401</t>
  </si>
  <si>
    <t>Clean condenser coil - non accessible</t>
    <phoneticPr fontId="0" type="noConversion"/>
  </si>
  <si>
    <t>Tighten fittings or repl. Schrader</t>
    <phoneticPr fontId="0" type="noConversion"/>
  </si>
  <si>
    <t>Leak repair-accessible (per leak)**</t>
    <phoneticPr fontId="0" type="noConversion"/>
  </si>
  <si>
    <t>K05201601</t>
  </si>
  <si>
    <t>Leak repair-non accessible**</t>
    <phoneticPr fontId="0" type="noConversion"/>
  </si>
  <si>
    <r>
      <t xml:space="preserve">Replace liquid or suction valve** </t>
    </r>
    <r>
      <rPr>
        <b/>
        <i/>
        <sz val="10"/>
        <color indexed="10"/>
        <rFont val="Arial"/>
        <family val="2"/>
      </rPr>
      <t>Special Order</t>
    </r>
    <phoneticPr fontId="0" type="noConversion"/>
  </si>
  <si>
    <t>Clean metering device**</t>
    <phoneticPr fontId="0" type="noConversion"/>
  </si>
  <si>
    <t>K04200101</t>
  </si>
  <si>
    <t>K04200201</t>
  </si>
  <si>
    <t>K04200401</t>
  </si>
  <si>
    <t>K05300101</t>
  </si>
  <si>
    <t>K05300201</t>
  </si>
  <si>
    <t>EVAPORATOR COIL LEAK</t>
  </si>
  <si>
    <t>EXPANSION VALVE / METERING DEVICE</t>
  </si>
  <si>
    <t>LIQUID /  SUCTION DRYER</t>
  </si>
  <si>
    <t>REFRIGERANT BALANCE</t>
  </si>
  <si>
    <t>REVERSING VALVE</t>
  </si>
  <si>
    <t>SUCTION LINE ACCUMULATOR</t>
  </si>
  <si>
    <t>TRANSFORMER</t>
  </si>
  <si>
    <t>BLOCKED AIR FILTER</t>
  </si>
  <si>
    <t>K05401001</t>
  </si>
  <si>
    <t>ELECTRIC HEAT MODULE</t>
  </si>
  <si>
    <t>FAN BELTS</t>
  </si>
  <si>
    <t>FAN &amp; LIMIT SWITCHES</t>
  </si>
  <si>
    <t>K05201901</t>
  </si>
  <si>
    <r>
      <t>Replace piston - mechanical**</t>
    </r>
    <r>
      <rPr>
        <b/>
        <i/>
        <sz val="10"/>
        <color indexed="10"/>
        <rFont val="Arial"/>
        <family val="2"/>
      </rPr>
      <t xml:space="preserve"> Special Order</t>
    </r>
    <phoneticPr fontId="0" type="noConversion"/>
  </si>
  <si>
    <r>
      <t xml:space="preserve">Replace piston - weld in** </t>
    </r>
    <r>
      <rPr>
        <b/>
        <i/>
        <sz val="10"/>
        <color indexed="10"/>
        <rFont val="Arial"/>
        <family val="2"/>
      </rPr>
      <t>Special Order</t>
    </r>
    <phoneticPr fontId="0" type="noConversion"/>
  </si>
  <si>
    <t>Level drain pan</t>
  </si>
  <si>
    <t>K04101301</t>
  </si>
  <si>
    <t>Add algaecide tablets</t>
  </si>
  <si>
    <t>K04101401</t>
  </si>
  <si>
    <t>Condensate pump cleaning</t>
  </si>
  <si>
    <t>K04100601</t>
  </si>
  <si>
    <t>Replace existing condensate pump</t>
  </si>
  <si>
    <t>K04100301</t>
  </si>
  <si>
    <t>K04200501</t>
  </si>
  <si>
    <t>K04200601</t>
  </si>
  <si>
    <t>K04200801</t>
  </si>
  <si>
    <t>K04200901</t>
  </si>
  <si>
    <t>BLOWER MOTOR</t>
  </si>
  <si>
    <t>K05400301</t>
  </si>
  <si>
    <t>Repl Temp &amp; Press Gauge on Boiler</t>
  </si>
  <si>
    <t>K05400401</t>
  </si>
  <si>
    <t>K05400701</t>
  </si>
  <si>
    <t>Drain down and refill - Per Floor</t>
  </si>
  <si>
    <t>K05400801</t>
  </si>
  <si>
    <t>Replace Boiler Drain</t>
  </si>
  <si>
    <t>K05401401</t>
  </si>
  <si>
    <t>50 PSI Pressure Relief Valve</t>
  </si>
  <si>
    <t>K05401501</t>
  </si>
  <si>
    <t>K05401601</t>
  </si>
  <si>
    <r>
      <t xml:space="preserve">Heat assembly kit 16-25kw </t>
    </r>
    <r>
      <rPr>
        <b/>
        <i/>
        <sz val="10"/>
        <color indexed="10"/>
        <rFont val="Arial"/>
        <family val="2"/>
      </rPr>
      <t>Special Order</t>
    </r>
  </si>
  <si>
    <r>
      <t xml:space="preserve">Heat assembly kit 8-15kw </t>
    </r>
    <r>
      <rPr>
        <b/>
        <i/>
        <sz val="10"/>
        <color indexed="10"/>
        <rFont val="Arial"/>
        <family val="2"/>
      </rPr>
      <t>Special Order</t>
    </r>
  </si>
  <si>
    <t>K04700401</t>
  </si>
  <si>
    <t>K04800101</t>
  </si>
  <si>
    <t>Solenoid valve</t>
  </si>
  <si>
    <t>K04800201</t>
  </si>
  <si>
    <t>K04800301</t>
  </si>
  <si>
    <t>K04800401</t>
  </si>
  <si>
    <t>K04800601</t>
  </si>
  <si>
    <t>K04800701</t>
  </si>
  <si>
    <t>K04800801</t>
  </si>
  <si>
    <t>K04801101</t>
  </si>
  <si>
    <t>K04801301</t>
  </si>
  <si>
    <t>K04900101</t>
  </si>
  <si>
    <t>Replace Liquid Flow Switch</t>
  </si>
  <si>
    <t>K05402301</t>
  </si>
  <si>
    <t>K05402401</t>
  </si>
  <si>
    <t>K05402501</t>
  </si>
  <si>
    <t>Strap-on aquastat</t>
  </si>
  <si>
    <t>Clean condenser coil - accessible</t>
    <phoneticPr fontId="0" type="noConversion"/>
  </si>
  <si>
    <t>K05600301</t>
  </si>
  <si>
    <t>K05600401</t>
  </si>
  <si>
    <t>Add/Replace bi-flow drier HP**</t>
  </si>
  <si>
    <t>Clean/remove obstructions</t>
  </si>
  <si>
    <t>K03500101</t>
  </si>
  <si>
    <t>Prime &amp; start oil burner only</t>
  </si>
  <si>
    <t>K04201301</t>
  </si>
  <si>
    <t>K04201401</t>
  </si>
  <si>
    <t>Combustion efficiency test &amp; adjust</t>
  </si>
  <si>
    <t>K04201501</t>
  </si>
  <si>
    <t>K04201901</t>
  </si>
  <si>
    <t>K04202001</t>
  </si>
  <si>
    <t>K04202201</t>
  </si>
  <si>
    <t>K04202301</t>
  </si>
  <si>
    <t>K04202401</t>
  </si>
  <si>
    <t>K04300201</t>
  </si>
  <si>
    <t>K04300301</t>
  </si>
  <si>
    <t>K04300401</t>
  </si>
  <si>
    <t>K04300701</t>
  </si>
  <si>
    <t>K04301001</t>
  </si>
  <si>
    <t>K04301101</t>
  </si>
  <si>
    <t>Reset and test breaker</t>
  </si>
  <si>
    <t>K04400101</t>
  </si>
  <si>
    <t>Determine cause of surge</t>
  </si>
  <si>
    <t>K04400201</t>
  </si>
  <si>
    <t>Recommended or Applied Street Labor Rate</t>
  </si>
  <si>
    <t>$ 00.00 - $ 4.99</t>
  </si>
  <si>
    <t>K05300301</t>
  </si>
  <si>
    <r>
      <t>Inducer motor assembly -</t>
    </r>
    <r>
      <rPr>
        <b/>
        <i/>
        <sz val="10"/>
        <color indexed="10"/>
        <rFont val="Arial"/>
        <family val="2"/>
      </rPr>
      <t xml:space="preserve"> Special Order</t>
    </r>
  </si>
  <si>
    <r>
      <t xml:space="preserve">Inducer motor only - </t>
    </r>
    <r>
      <rPr>
        <b/>
        <i/>
        <sz val="10"/>
        <color indexed="10"/>
        <rFont val="Arial"/>
        <family val="2"/>
      </rPr>
      <t>Special Order</t>
    </r>
  </si>
  <si>
    <r>
      <t xml:space="preserve">Inducer wheel - </t>
    </r>
    <r>
      <rPr>
        <b/>
        <i/>
        <sz val="10"/>
        <color indexed="10"/>
        <rFont val="Arial"/>
        <family val="2"/>
      </rPr>
      <t>Special Order</t>
    </r>
  </si>
  <si>
    <r>
      <t xml:space="preserve">Replace face plate - </t>
    </r>
    <r>
      <rPr>
        <b/>
        <i/>
        <sz val="10"/>
        <color indexed="10"/>
        <rFont val="Arial"/>
        <family val="2"/>
      </rPr>
      <t>Special Order</t>
    </r>
  </si>
  <si>
    <t>Replace flame sensor</t>
  </si>
  <si>
    <t>K03400701</t>
  </si>
  <si>
    <t>Clean &amp; chk exchanger (plugged)</t>
  </si>
  <si>
    <t>K03300401</t>
  </si>
  <si>
    <t>K03300201</t>
  </si>
  <si>
    <t>K03300301</t>
  </si>
  <si>
    <t>Collector box</t>
  </si>
  <si>
    <t>Inducer motor assembly - Universal</t>
  </si>
  <si>
    <t>K03500301</t>
  </si>
  <si>
    <t>K03500401</t>
  </si>
  <si>
    <t>K03500501</t>
  </si>
  <si>
    <t>K03500601</t>
  </si>
  <si>
    <t>K03500701</t>
  </si>
  <si>
    <t>Warranty inducer assembly</t>
  </si>
  <si>
    <t>K03500901</t>
  </si>
  <si>
    <t>K05500301</t>
  </si>
  <si>
    <t>Triple aquastat</t>
  </si>
  <si>
    <t>K05500401</t>
  </si>
  <si>
    <t>Replace Boiler Hi-Limit Control</t>
  </si>
  <si>
    <t>K05500501</t>
  </si>
  <si>
    <t>Verify/refill extrol tank</t>
  </si>
  <si>
    <t>K05600201</t>
  </si>
  <si>
    <t>Overtime Rate Increases if you Charge Overtime</t>
  </si>
  <si>
    <t>1. Taxes paid on parts cost from vendor - not retail</t>
  </si>
  <si>
    <t>Average Cost per Service Labor Hour - Burdened</t>
  </si>
  <si>
    <t>$ 05.00 -  $9.99</t>
  </si>
  <si>
    <t>2. Discounts or overtime are only on labor not parts/materials</t>
  </si>
  <si>
    <t>$10.00 -  $49.99</t>
  </si>
  <si>
    <t>K03700701</t>
  </si>
  <si>
    <t>$50.00 -  $99.99</t>
  </si>
  <si>
    <t>Tax Rates from Vendor Parts &amp; Materials</t>
  </si>
  <si>
    <t>$100.00 and Over</t>
  </si>
  <si>
    <t>Discount</t>
  </si>
  <si>
    <t>Expected</t>
  </si>
  <si>
    <t>Gross Margin</t>
  </si>
  <si>
    <t>K05201701</t>
  </si>
  <si>
    <t>K05201801</t>
  </si>
  <si>
    <t>Run capacitor ( over 45 mfd )</t>
  </si>
  <si>
    <t>K02400401</t>
  </si>
  <si>
    <t>K02400501</t>
  </si>
  <si>
    <t>K02500501</t>
  </si>
  <si>
    <t>K02500901</t>
  </si>
  <si>
    <t>K02501201</t>
  </si>
  <si>
    <t>K02501301</t>
  </si>
  <si>
    <t>K02501401</t>
  </si>
  <si>
    <t>Remount sensor</t>
  </si>
  <si>
    <t>K02501601</t>
  </si>
  <si>
    <t>K02501701</t>
  </si>
  <si>
    <t>K02600101</t>
  </si>
  <si>
    <t>K02600201</t>
  </si>
  <si>
    <t>K02600301</t>
  </si>
  <si>
    <t>K02600401</t>
  </si>
  <si>
    <t>Set gas pressure</t>
  </si>
  <si>
    <t>K02700201</t>
  </si>
  <si>
    <t>Pilot cleaning</t>
  </si>
  <si>
    <t>K02700701</t>
  </si>
  <si>
    <t>K03700101</t>
  </si>
  <si>
    <t>K03700801</t>
  </si>
  <si>
    <t>Warranty relay</t>
  </si>
  <si>
    <t>K03700601</t>
  </si>
  <si>
    <t>Repair Margin %</t>
  </si>
  <si>
    <t>Dollars</t>
  </si>
  <si>
    <t>Parts and Materials Detail for Repairs</t>
  </si>
  <si>
    <t>K05200801</t>
  </si>
  <si>
    <t>Additional PVC pipe per 5 ft.</t>
  </si>
  <si>
    <t>K04101101</t>
  </si>
  <si>
    <t>PVC trap</t>
  </si>
  <si>
    <t>K04101201</t>
  </si>
  <si>
    <t>K04100101</t>
  </si>
  <si>
    <t>K04100201</t>
  </si>
  <si>
    <t>K04100401</t>
  </si>
  <si>
    <t>K04100501</t>
  </si>
  <si>
    <t>No Parts in this repair</t>
  </si>
  <si>
    <t>Service Agr</t>
  </si>
  <si>
    <t>Number</t>
  </si>
  <si>
    <t>K04100701</t>
  </si>
  <si>
    <t>Drain w/fitting</t>
  </si>
  <si>
    <t>K04100801</t>
  </si>
  <si>
    <t>Repair PVC drain (up to 4 fittings)</t>
  </si>
  <si>
    <t>K04100901</t>
  </si>
  <si>
    <t>K04101001</t>
  </si>
  <si>
    <t>Fan/limit 5" thru 11"</t>
  </si>
  <si>
    <t>K03000401</t>
  </si>
  <si>
    <t>K03000501</t>
  </si>
  <si>
    <t>Fan and limit w/preheater assist</t>
  </si>
  <si>
    <t>K03000601</t>
  </si>
  <si>
    <t>Warranty fan limit</t>
  </si>
  <si>
    <t>K03000701</t>
  </si>
  <si>
    <t>Clean smoke pipe</t>
  </si>
  <si>
    <t>K03100101</t>
  </si>
  <si>
    <t>Clear roof cap</t>
  </si>
  <si>
    <t>K03100201</t>
  </si>
  <si>
    <t>K03100301</t>
  </si>
  <si>
    <t>K03100401</t>
  </si>
  <si>
    <t>K04201101</t>
  </si>
  <si>
    <r>
      <t xml:space="preserve">Start kit - high torque 2 wire </t>
    </r>
    <r>
      <rPr>
        <b/>
        <i/>
        <sz val="10"/>
        <color indexed="10"/>
        <rFont val="Arial"/>
        <family val="2"/>
      </rPr>
      <t>Special Order</t>
    </r>
  </si>
  <si>
    <r>
      <t>Start capacitor w/relay</t>
    </r>
    <r>
      <rPr>
        <b/>
        <i/>
        <sz val="10"/>
        <color indexed="10"/>
        <rFont val="Arial"/>
        <family val="2"/>
      </rPr>
      <t xml:space="preserve"> Special Order</t>
    </r>
  </si>
  <si>
    <r>
      <t xml:space="preserve">Reversing valve coil only </t>
    </r>
    <r>
      <rPr>
        <b/>
        <i/>
        <sz val="10"/>
        <color indexed="10"/>
        <rFont val="Arial"/>
        <family val="2"/>
      </rPr>
      <t>Special Order</t>
    </r>
  </si>
  <si>
    <r>
      <t>Blower wheel-universal (w/o motor)</t>
    </r>
    <r>
      <rPr>
        <b/>
        <i/>
        <sz val="10"/>
        <color indexed="10"/>
        <rFont val="Arial"/>
        <family val="2"/>
      </rPr>
      <t xml:space="preserve"> Special Order</t>
    </r>
  </si>
  <si>
    <r>
      <t xml:space="preserve">Blower wheel-OEM (w/motor) </t>
    </r>
    <r>
      <rPr>
        <b/>
        <i/>
        <sz val="10"/>
        <color indexed="10"/>
        <rFont val="Arial"/>
        <family val="2"/>
      </rPr>
      <t>Special Order</t>
    </r>
  </si>
  <si>
    <r>
      <t xml:space="preserve">Blower wheel-OEM (w/o motor) </t>
    </r>
    <r>
      <rPr>
        <b/>
        <i/>
        <sz val="10"/>
        <color indexed="10"/>
        <rFont val="Arial"/>
        <family val="2"/>
      </rPr>
      <t>Special Order</t>
    </r>
  </si>
  <si>
    <r>
      <t xml:space="preserve">Blower wheel-universal (w/motor) </t>
    </r>
    <r>
      <rPr>
        <b/>
        <i/>
        <sz val="10"/>
        <color indexed="10"/>
        <rFont val="Arial"/>
        <family val="2"/>
      </rPr>
      <t>Special Order</t>
    </r>
  </si>
  <si>
    <r>
      <t xml:space="preserve">Replace bearings, bushings, shaft - </t>
    </r>
    <r>
      <rPr>
        <b/>
        <i/>
        <sz val="10"/>
        <color indexed="10"/>
        <rFont val="Arial"/>
        <family val="2"/>
      </rPr>
      <t>Special Order</t>
    </r>
  </si>
  <si>
    <r>
      <t xml:space="preserve">Warranty blower wheel - </t>
    </r>
    <r>
      <rPr>
        <b/>
        <i/>
        <sz val="10"/>
        <color indexed="10"/>
        <rFont val="Arial"/>
        <family val="2"/>
      </rPr>
      <t>Special Order</t>
    </r>
  </si>
  <si>
    <t>K04201601</t>
  </si>
  <si>
    <t>K04201801</t>
  </si>
  <si>
    <t>K03101001</t>
  </si>
  <si>
    <t>Inspect &amp; test for water in oil</t>
  </si>
  <si>
    <t>K04201201</t>
  </si>
  <si>
    <t>K03100701</t>
  </si>
  <si>
    <t>K03100801</t>
  </si>
  <si>
    <t>K03100901</t>
  </si>
  <si>
    <t>De-ice outdoor coil</t>
  </si>
  <si>
    <t>Straighten coil fins</t>
  </si>
  <si>
    <t>Level condenser-standard</t>
  </si>
  <si>
    <t>K02101201</t>
  </si>
  <si>
    <t>Realign and clean</t>
  </si>
  <si>
    <t>K02200101</t>
  </si>
  <si>
    <t>K02200301</t>
  </si>
  <si>
    <t>K02200401</t>
  </si>
  <si>
    <t>K02200501</t>
  </si>
  <si>
    <t>Replace up to 6 orifices</t>
  </si>
  <si>
    <t>K02200601</t>
  </si>
  <si>
    <t>Warranty burner</t>
  </si>
  <si>
    <t>K02200701</t>
  </si>
  <si>
    <t>K00501401</t>
  </si>
  <si>
    <t>K00600101</t>
  </si>
  <si>
    <t>K00600301</t>
  </si>
  <si>
    <t>Remount/realign fan blade</t>
  </si>
  <si>
    <t>K00600401</t>
  </si>
  <si>
    <t>K00600501</t>
  </si>
  <si>
    <t>K00700101</t>
  </si>
  <si>
    <t>K00700301</t>
  </si>
  <si>
    <t>Motor oiling</t>
  </si>
  <si>
    <t>K00700801</t>
  </si>
  <si>
    <t xml:space="preserve">  8</t>
  </si>
  <si>
    <t>Adjust gas pressure</t>
  </si>
  <si>
    <t>K03200101</t>
  </si>
  <si>
    <t>K03200201</t>
  </si>
  <si>
    <t>K03200301</t>
  </si>
  <si>
    <t>K04400801</t>
  </si>
  <si>
    <t>K04400401</t>
  </si>
  <si>
    <t>K04400501</t>
  </si>
  <si>
    <t>K04400701</t>
  </si>
  <si>
    <t>K04400901</t>
  </si>
  <si>
    <t>Modulating Fan Handler - Continuous</t>
  </si>
  <si>
    <t>K04900201</t>
  </si>
  <si>
    <t>K05000101</t>
  </si>
  <si>
    <r>
      <t>Replace gas valve-OEM</t>
    </r>
    <r>
      <rPr>
        <b/>
        <i/>
        <sz val="10"/>
        <color indexed="10"/>
        <rFont val="Arial"/>
        <family val="2"/>
      </rPr>
      <t xml:space="preserve"> Special Order</t>
    </r>
  </si>
  <si>
    <t>Enter Data in Tables Where Yellow Highlights are Located</t>
  </si>
  <si>
    <t>Parts Mark- Up Factors</t>
  </si>
  <si>
    <t>Step 3</t>
  </si>
  <si>
    <t>Effective Wage Rate</t>
  </si>
  <si>
    <t>(Cost to bill one hour at rate)</t>
  </si>
  <si>
    <t>Step 4</t>
  </si>
  <si>
    <t>K04401001</t>
  </si>
  <si>
    <t>K03300601</t>
  </si>
  <si>
    <t>Cell inlet plate</t>
  </si>
  <si>
    <t>K03300701</t>
  </si>
  <si>
    <t>K03300801</t>
  </si>
  <si>
    <t>Extra man</t>
  </si>
  <si>
    <t>K03300901</t>
  </si>
  <si>
    <t>Check electrical contacts</t>
  </si>
  <si>
    <t>K03400101</t>
  </si>
  <si>
    <t>Clean flame sensor</t>
  </si>
  <si>
    <t>K03400301</t>
  </si>
  <si>
    <t>K03400501</t>
  </si>
  <si>
    <t>Raise efficiency ratio via performance based pay</t>
  </si>
  <si>
    <t>Incremental</t>
  </si>
  <si>
    <t>Estimated hours avaialble for billing in a year service</t>
  </si>
  <si>
    <t>Enter W2 wage rate for the company average technician</t>
  </si>
  <si>
    <t>Benefits/burden</t>
  </si>
  <si>
    <t>Burdened Wage</t>
  </si>
  <si>
    <t>Run capacitor ( 5 - 7.5 mfd )</t>
  </si>
  <si>
    <t>K02400101</t>
  </si>
  <si>
    <t>Run capacitor ( 10 - 20 mfd )</t>
  </si>
  <si>
    <t>K02400201</t>
  </si>
  <si>
    <t>Run capacitor ( 20 - 40 mfd )</t>
  </si>
  <si>
    <t>K02400301</t>
  </si>
  <si>
    <t>Clean/replace pilot orifice</t>
  </si>
  <si>
    <t>K03600101</t>
  </si>
  <si>
    <t>Replace pilot line only</t>
  </si>
  <si>
    <t>K03600301</t>
  </si>
  <si>
    <t>Replace pilot - universal</t>
  </si>
  <si>
    <t>K03600401</t>
  </si>
  <si>
    <t>K03600501</t>
  </si>
  <si>
    <t>Relight pilot only</t>
  </si>
  <si>
    <t>K03600601</t>
  </si>
  <si>
    <t>Replace pilot generator</t>
  </si>
  <si>
    <t>K03600701</t>
  </si>
  <si>
    <t>K03600901</t>
  </si>
  <si>
    <t>K03601101</t>
  </si>
  <si>
    <t>Crankcase heater - Special Order</t>
  </si>
  <si>
    <t>K01402301</t>
  </si>
  <si>
    <t>10107.050</t>
  </si>
  <si>
    <t>10201.050</t>
  </si>
  <si>
    <t>10202.050</t>
  </si>
  <si>
    <r>
      <t xml:space="preserve">Blower pulley w/motor change </t>
    </r>
    <r>
      <rPr>
        <b/>
        <i/>
        <sz val="10"/>
        <color indexed="10"/>
        <rFont val="Arial"/>
        <family val="2"/>
      </rPr>
      <t>Special Order</t>
    </r>
  </si>
  <si>
    <r>
      <t xml:space="preserve">Rain shield only </t>
    </r>
    <r>
      <rPr>
        <b/>
        <i/>
        <sz val="10"/>
        <color indexed="10"/>
        <rFont val="Arial"/>
        <family val="2"/>
      </rPr>
      <t>Special Order</t>
    </r>
  </si>
  <si>
    <r>
      <t xml:space="preserve">Non-Warranty Coils - </t>
    </r>
    <r>
      <rPr>
        <b/>
        <i/>
        <sz val="10"/>
        <color indexed="10"/>
        <rFont val="Arial"/>
        <family val="2"/>
      </rPr>
      <t>Call Office</t>
    </r>
  </si>
  <si>
    <t>10306.050</t>
  </si>
  <si>
    <t>10307.025</t>
  </si>
  <si>
    <t>10308.025</t>
  </si>
  <si>
    <t>10309.050</t>
  </si>
  <si>
    <t>10403.050</t>
  </si>
  <si>
    <t>10404.025</t>
  </si>
  <si>
    <t>10405.025</t>
  </si>
  <si>
    <t>10407.025</t>
  </si>
  <si>
    <t>10501.025</t>
  </si>
  <si>
    <t>10503.025</t>
  </si>
  <si>
    <t>10504.050</t>
  </si>
  <si>
    <t>10505.125</t>
  </si>
  <si>
    <t>10506.025</t>
  </si>
  <si>
    <t>10507.025</t>
  </si>
  <si>
    <t>10509.050</t>
  </si>
  <si>
    <t>10510.025</t>
  </si>
  <si>
    <t>10511.025</t>
  </si>
  <si>
    <t>10512.025</t>
  </si>
  <si>
    <t>10513.050</t>
  </si>
  <si>
    <t>10514.000</t>
  </si>
  <si>
    <r>
      <t>Replace fan blade</t>
    </r>
    <r>
      <rPr>
        <b/>
        <i/>
        <sz val="10"/>
        <color indexed="10"/>
        <rFont val="Arial"/>
        <family val="2"/>
      </rPr>
      <t>-Special Order</t>
    </r>
  </si>
  <si>
    <t>Standard</t>
  </si>
  <si>
    <t>Exported Cell O</t>
  </si>
  <si>
    <t>K01400401</t>
  </si>
  <si>
    <t>K01500101</t>
  </si>
  <si>
    <t>K01500301</t>
  </si>
  <si>
    <t>K03800401</t>
  </si>
  <si>
    <t>K03800301</t>
  </si>
  <si>
    <t>K03800201</t>
  </si>
  <si>
    <t>K03800501</t>
  </si>
  <si>
    <t>Warranty pressure switch</t>
  </si>
  <si>
    <t>K03800601</t>
  </si>
  <si>
    <t>K03900101</t>
  </si>
  <si>
    <t>Ignition transformer - universal</t>
  </si>
  <si>
    <t>K04000101</t>
  </si>
  <si>
    <t>K04000201</t>
  </si>
  <si>
    <t>K02800201</t>
  </si>
  <si>
    <t>Complete Description and Costs basis</t>
  </si>
  <si>
    <t>Add in-line fuse</t>
  </si>
  <si>
    <t>K01800401</t>
  </si>
  <si>
    <t>Warranty transformer</t>
  </si>
  <si>
    <t>K01800501</t>
  </si>
  <si>
    <t>Clean permanent filter</t>
  </si>
  <si>
    <t>Heat sequencer (15-20kw)</t>
  </si>
  <si>
    <t>Discount Offerred for Service Agreements</t>
  </si>
  <si>
    <t>Section</t>
  </si>
  <si>
    <t>Repair</t>
  </si>
  <si>
    <t>Description</t>
  </si>
  <si>
    <t>K02801001</t>
  </si>
  <si>
    <t>Warranty sequencer</t>
  </si>
  <si>
    <t>K02801101</t>
  </si>
  <si>
    <t>Adjust belt/pulley</t>
  </si>
  <si>
    <t>K02900101</t>
  </si>
  <si>
    <t>K02900201</t>
  </si>
  <si>
    <t>K02900301</t>
  </si>
  <si>
    <t>K02900401</t>
  </si>
  <si>
    <t>K02900501</t>
  </si>
  <si>
    <t>Recalibrate fan limit</t>
  </si>
  <si>
    <t>K03000101</t>
  </si>
  <si>
    <t>K03000201</t>
  </si>
  <si>
    <t>K03000301</t>
  </si>
  <si>
    <t>K02000901</t>
  </si>
  <si>
    <t>K02001001</t>
  </si>
  <si>
    <t>Replace motor-universal (thru 1/3)*</t>
  </si>
  <si>
    <t>K02100201</t>
  </si>
  <si>
    <t>Replace motor-universal (1/2hp)*</t>
  </si>
  <si>
    <t>K02100301</t>
  </si>
  <si>
    <t>Replace motor-universal (3/4hp)*</t>
  </si>
  <si>
    <t>K02100401</t>
  </si>
  <si>
    <t>K02100701</t>
  </si>
  <si>
    <t>K02100801</t>
  </si>
  <si>
    <t>K02100601</t>
  </si>
  <si>
    <t>Adjust blower speed</t>
  </si>
  <si>
    <t>K02100901</t>
  </si>
  <si>
    <t>Universal motor mount kit w/repair</t>
  </si>
  <si>
    <t>K02101001</t>
  </si>
  <si>
    <t>Universal motor mount  w/o repair</t>
  </si>
  <si>
    <t>Adjust pulleys</t>
  </si>
  <si>
    <t>K02101101</t>
  </si>
  <si>
    <t>Warranty motor</t>
  </si>
  <si>
    <t>K03100501</t>
  </si>
  <si>
    <t>K03100601</t>
  </si>
  <si>
    <t>K00300501</t>
  </si>
  <si>
    <t>K00300601</t>
  </si>
  <si>
    <t>Cool down compressor</t>
  </si>
  <si>
    <t>Replace compressor terminal</t>
  </si>
  <si>
    <t>K00300901</t>
  </si>
  <si>
    <t>Acid test</t>
  </si>
  <si>
    <t>K00301001</t>
  </si>
  <si>
    <t>K00301101</t>
  </si>
  <si>
    <t xml:space="preserve">  4</t>
  </si>
  <si>
    <t>K00400101</t>
  </si>
  <si>
    <t>K00400201</t>
  </si>
  <si>
    <t xml:space="preserve">Single stage oil pump </t>
  </si>
  <si>
    <r>
      <t xml:space="preserve">Replacement Bulb </t>
    </r>
    <r>
      <rPr>
        <b/>
        <i/>
        <sz val="10"/>
        <color indexed="10"/>
        <rFont val="Arial"/>
        <family val="2"/>
      </rPr>
      <t>Special Order</t>
    </r>
  </si>
  <si>
    <r>
      <t xml:space="preserve">Replace pilot - </t>
    </r>
    <r>
      <rPr>
        <b/>
        <i/>
        <sz val="10"/>
        <color indexed="10"/>
        <rFont val="Arial"/>
        <family val="2"/>
      </rPr>
      <t>Special Order</t>
    </r>
  </si>
  <si>
    <r>
      <t xml:space="preserve">BDP 740 (3 wire) pilot - </t>
    </r>
    <r>
      <rPr>
        <b/>
        <i/>
        <sz val="10"/>
        <color indexed="10"/>
        <rFont val="Arial"/>
        <family val="2"/>
      </rPr>
      <t>Special Order</t>
    </r>
  </si>
  <si>
    <t>Replace pressure switch</t>
  </si>
  <si>
    <t>K00400501</t>
  </si>
  <si>
    <t>Install condenser pad</t>
  </si>
  <si>
    <t>K00400601</t>
  </si>
  <si>
    <t>A/C cover</t>
  </si>
  <si>
    <t>K00400701</t>
  </si>
  <si>
    <t xml:space="preserve">  5</t>
  </si>
  <si>
    <t>Replace schrader valve cap</t>
  </si>
  <si>
    <t>K00500101</t>
  </si>
  <si>
    <t>UV dye insertion only</t>
  </si>
  <si>
    <t>Leak search-accessible fittings</t>
  </si>
  <si>
    <t>K00500301</t>
  </si>
  <si>
    <t>Leak search-single major component</t>
  </si>
  <si>
    <t>Leak search-complete system</t>
  </si>
  <si>
    <t>K00500601</t>
  </si>
  <si>
    <t>K00500701</t>
  </si>
  <si>
    <t>K00500801</t>
  </si>
  <si>
    <t>Gas flex connector</t>
  </si>
  <si>
    <t>K03200401</t>
  </si>
  <si>
    <t>K03200501</t>
  </si>
  <si>
    <t>Single gas fitting</t>
  </si>
  <si>
    <t>K03200701</t>
  </si>
  <si>
    <t>Additional gas fitting</t>
  </si>
  <si>
    <t>K03200801</t>
  </si>
  <si>
    <t>Gas leak search</t>
  </si>
  <si>
    <t>K03200901</t>
  </si>
  <si>
    <t>Tighten accessible fitting</t>
  </si>
  <si>
    <t>K05000401</t>
  </si>
  <si>
    <t>Replace Thermal Cutoff</t>
  </si>
  <si>
    <t>(hours billed divided by the hours paid)</t>
  </si>
  <si>
    <t>Step 1</t>
  </si>
  <si>
    <t>Step 2</t>
  </si>
  <si>
    <t>K00800101</t>
  </si>
  <si>
    <t>Replace contactor - (3 pole)</t>
  </si>
  <si>
    <t>K00800201</t>
  </si>
  <si>
    <t>Install time delay - 2 wire</t>
  </si>
  <si>
    <t>K00800301</t>
  </si>
  <si>
    <t>K04401201</t>
  </si>
  <si>
    <t>K04600201</t>
  </si>
  <si>
    <t>K04600401</t>
  </si>
  <si>
    <t>K04600501</t>
  </si>
  <si>
    <t>K04600601</t>
  </si>
  <si>
    <t>K04600701</t>
  </si>
  <si>
    <t>K04700101</t>
  </si>
  <si>
    <t>K04700201</t>
  </si>
  <si>
    <t>Clean &amp; chk exchanger-burner area</t>
  </si>
  <si>
    <t>K03300101</t>
  </si>
  <si>
    <t>Raise efficiency ratio through competency training</t>
  </si>
  <si>
    <t>Raise efficiency Ratio by reviewing each invoice daily</t>
  </si>
  <si>
    <t>Raise efficiency ratio by standard stock trucks</t>
  </si>
  <si>
    <t>Raise efficiency ratio via proper replenishment of trucks</t>
  </si>
  <si>
    <t>Raise efficiency ratio via GPS system</t>
  </si>
  <si>
    <t>Locate restriction in ref. circuit</t>
  </si>
  <si>
    <t>K01200601</t>
  </si>
  <si>
    <t>K01200701</t>
  </si>
  <si>
    <t>K01300101</t>
  </si>
  <si>
    <t>K01300301</t>
  </si>
  <si>
    <t>K01300201</t>
  </si>
  <si>
    <t>K01400201</t>
  </si>
  <si>
    <t>Locate restriction in ref circuit</t>
  </si>
  <si>
    <t>K01400701</t>
  </si>
  <si>
    <t>K01400901</t>
  </si>
  <si>
    <t>K01401001</t>
  </si>
  <si>
    <t>K01401101</t>
  </si>
  <si>
    <t>K01401201</t>
  </si>
  <si>
    <t>K01401601</t>
  </si>
  <si>
    <t>K01401701</t>
  </si>
  <si>
    <t>K01401801</t>
  </si>
  <si>
    <r>
      <t xml:space="preserve">Install Locking Cover - </t>
    </r>
    <r>
      <rPr>
        <b/>
        <i/>
        <sz val="10"/>
        <color indexed="10"/>
        <rFont val="Arial"/>
        <family val="2"/>
      </rPr>
      <t>Special Order</t>
    </r>
  </si>
  <si>
    <t>10101.050</t>
  </si>
  <si>
    <t>10103.050</t>
  </si>
  <si>
    <t>10104.075</t>
  </si>
  <si>
    <t>10105.025</t>
  </si>
  <si>
    <t>10106.050</t>
  </si>
  <si>
    <r>
      <t>Heat module control board -</t>
    </r>
    <r>
      <rPr>
        <b/>
        <i/>
        <sz val="10"/>
        <color indexed="10"/>
        <rFont val="Arial"/>
        <family val="2"/>
      </rPr>
      <t xml:space="preserve"> Special Order</t>
    </r>
  </si>
  <si>
    <r>
      <t xml:space="preserve">Blower pulley w/o motor change </t>
    </r>
    <r>
      <rPr>
        <b/>
        <i/>
        <sz val="10"/>
        <color indexed="10"/>
        <rFont val="Arial"/>
        <family val="2"/>
      </rPr>
      <t>Special Order</t>
    </r>
  </si>
  <si>
    <t>Repl Non-Programmable Stat -Vision Pro 5000</t>
  </si>
  <si>
    <t>Repl Programmable Stat - Vision Pro 8000</t>
  </si>
  <si>
    <t>10305.400</t>
    <phoneticPr fontId="0" type="noConversion"/>
  </si>
  <si>
    <t>10401.025</t>
    <phoneticPr fontId="0" type="noConversion"/>
  </si>
  <si>
    <t>10402.050</t>
    <phoneticPr fontId="0" type="noConversion"/>
  </si>
  <si>
    <t>10406.050</t>
    <phoneticPr fontId="0" type="noConversion"/>
  </si>
  <si>
    <t>10508.075</t>
    <phoneticPr fontId="0" type="noConversion"/>
  </si>
  <si>
    <t>10907.200</t>
    <phoneticPr fontId="0" type="noConversion"/>
  </si>
  <si>
    <r>
      <t>Low pressure cut-out (fixed)**</t>
    </r>
    <r>
      <rPr>
        <sz val="10"/>
        <color indexed="10"/>
        <rFont val="Arial"/>
        <family val="2"/>
      </rPr>
      <t xml:space="preserve"> </t>
    </r>
    <r>
      <rPr>
        <b/>
        <i/>
        <sz val="10"/>
        <color indexed="10"/>
        <rFont val="Arial"/>
        <family val="2"/>
      </rPr>
      <t>Special Order</t>
    </r>
  </si>
  <si>
    <r>
      <t xml:space="preserve">Low pressure cut-out (adj)** </t>
    </r>
    <r>
      <rPr>
        <b/>
        <i/>
        <sz val="10"/>
        <color indexed="10"/>
        <rFont val="Arial"/>
        <family val="2"/>
      </rPr>
      <t>Special Order</t>
    </r>
  </si>
  <si>
    <r>
      <t xml:space="preserve">Replace warr. fan blade </t>
    </r>
    <r>
      <rPr>
        <i/>
        <sz val="10"/>
        <rFont val="Arial"/>
        <family val="2"/>
      </rPr>
      <t xml:space="preserve"> </t>
    </r>
    <r>
      <rPr>
        <b/>
        <i/>
        <sz val="10"/>
        <color indexed="10"/>
        <rFont val="Arial"/>
        <family val="2"/>
      </rPr>
      <t>Special Order</t>
    </r>
  </si>
  <si>
    <r>
      <t xml:space="preserve">Defrost control board w/ sensor - </t>
    </r>
    <r>
      <rPr>
        <b/>
        <i/>
        <sz val="10"/>
        <color indexed="10"/>
        <rFont val="Arial"/>
        <family val="2"/>
      </rPr>
      <t>Special Order</t>
    </r>
  </si>
  <si>
    <r>
      <t>75VA transformer</t>
    </r>
    <r>
      <rPr>
        <b/>
        <i/>
        <sz val="10"/>
        <color indexed="10"/>
        <rFont val="Arial"/>
        <family val="2"/>
      </rPr>
      <t xml:space="preserve"> Special Order</t>
    </r>
  </si>
  <si>
    <t>Service Agreement Discount if you offer one</t>
  </si>
  <si>
    <t>New Rate</t>
  </si>
  <si>
    <t>What Rate Would</t>
  </si>
  <si>
    <t>Efficiency</t>
  </si>
  <si>
    <t>New Billable</t>
  </si>
  <si>
    <t>K01500201</t>
  </si>
  <si>
    <t>Release sticking reversing valve</t>
  </si>
  <si>
    <t>Time delay relay (2 wire)</t>
  </si>
  <si>
    <t>K01500401</t>
  </si>
  <si>
    <t>K01500501</t>
  </si>
  <si>
    <t>K01500601</t>
  </si>
  <si>
    <t>Start kit - universal 2 wire</t>
  </si>
  <si>
    <t>K04000301</t>
  </si>
  <si>
    <t>Relight pilot</t>
  </si>
  <si>
    <t>K02700801</t>
  </si>
  <si>
    <t>K02800101</t>
  </si>
  <si>
    <t>Heat sequencer (up to 10kw)</t>
  </si>
  <si>
    <t>K01700201</t>
  </si>
  <si>
    <t>K01800101</t>
  </si>
  <si>
    <t>K01800301</t>
  </si>
  <si>
    <r>
      <t xml:space="preserve">Reversing valve w/coil 3.5-5 tons** </t>
    </r>
    <r>
      <rPr>
        <b/>
        <i/>
        <sz val="10"/>
        <color indexed="10"/>
        <rFont val="Arial"/>
        <family val="2"/>
      </rPr>
      <t>Special Order</t>
    </r>
  </si>
  <si>
    <r>
      <t xml:space="preserve">Warranty reversing valve** </t>
    </r>
    <r>
      <rPr>
        <b/>
        <i/>
        <sz val="10"/>
        <color indexed="10"/>
        <rFont val="Arial"/>
        <family val="2"/>
      </rPr>
      <t>Special Order</t>
    </r>
  </si>
  <si>
    <t>Space Guard (Honeywell Media)</t>
  </si>
  <si>
    <t>K02800701</t>
  </si>
  <si>
    <t>Restring kit</t>
  </si>
  <si>
    <t>K02800301</t>
  </si>
  <si>
    <t>Additional restring kits</t>
  </si>
  <si>
    <t>K02800401</t>
  </si>
  <si>
    <t>Fuselink</t>
  </si>
  <si>
    <t>K02800501</t>
  </si>
  <si>
    <t>Adjust limit</t>
  </si>
  <si>
    <t>K02800601</t>
  </si>
  <si>
    <t>Heat assembly kit up to 7.5kw</t>
  </si>
  <si>
    <t>K02800801</t>
  </si>
  <si>
    <t>K02800901</t>
  </si>
  <si>
    <t>K01900801</t>
  </si>
  <si>
    <t>Ionizing wires (5 pack)</t>
  </si>
  <si>
    <t>K01900901</t>
  </si>
  <si>
    <t>Clean blower</t>
  </si>
  <si>
    <t>K02000101</t>
  </si>
  <si>
    <t>Clean blower-(w/motor repl.)</t>
  </si>
  <si>
    <t>K02000601</t>
  </si>
  <si>
    <t>Adjust alignment</t>
  </si>
  <si>
    <t>K02000201</t>
  </si>
  <si>
    <t>K02000301</t>
  </si>
  <si>
    <t>K02000501</t>
  </si>
  <si>
    <t>K02000401</t>
  </si>
  <si>
    <t>K02000701</t>
  </si>
  <si>
    <t>Blower door safety switch</t>
  </si>
  <si>
    <t>K02000801</t>
  </si>
  <si>
    <t>K00100701</t>
  </si>
  <si>
    <t>K00100901</t>
  </si>
  <si>
    <t xml:space="preserve">  2</t>
  </si>
  <si>
    <t>K00200101</t>
  </si>
  <si>
    <t>K00200201</t>
  </si>
  <si>
    <t>Warranty run capacitor</t>
  </si>
  <si>
    <t xml:space="preserve">  3</t>
  </si>
  <si>
    <t>K00300101</t>
  </si>
  <si>
    <t>K00300301</t>
  </si>
  <si>
    <t>Space-guard, Honeywell media</t>
  </si>
  <si>
    <t>K01900601</t>
  </si>
  <si>
    <t>Airbear media</t>
  </si>
  <si>
    <t>K01900301</t>
  </si>
  <si>
    <t>K01900501</t>
  </si>
  <si>
    <t>Vacuum return box</t>
  </si>
  <si>
    <t>K00501301</t>
  </si>
  <si>
    <t>Warranty coil - Call for price</t>
  </si>
  <si>
    <t xml:space="preserve">  1</t>
  </si>
  <si>
    <t>K00100101</t>
  </si>
  <si>
    <t>K00100201</t>
  </si>
  <si>
    <t>K00000000</t>
  </si>
  <si>
    <t>K00100501</t>
  </si>
  <si>
    <t>Wire terminal / wire nut</t>
  </si>
  <si>
    <t>K00100601</t>
  </si>
  <si>
    <t>Flush drain line with disconnect and repair</t>
  </si>
  <si>
    <t xml:space="preserve">Oil pump coupling only </t>
  </si>
  <si>
    <r>
      <t xml:space="preserve">Screw-on Lo/Hi Press. Sw. w/o rec - </t>
    </r>
    <r>
      <rPr>
        <b/>
        <i/>
        <sz val="10"/>
        <color indexed="10"/>
        <rFont val="Arial"/>
        <family val="2"/>
      </rPr>
      <t>Special Order</t>
    </r>
  </si>
  <si>
    <t>11003.200</t>
  </si>
  <si>
    <t>11004.050</t>
  </si>
  <si>
    <r>
      <t xml:space="preserve">Air handler control board  universal - </t>
    </r>
    <r>
      <rPr>
        <sz val="10"/>
        <color indexed="10"/>
        <rFont val="Arial"/>
        <family val="2"/>
      </rPr>
      <t>Special Order</t>
    </r>
  </si>
  <si>
    <r>
      <t xml:space="preserve">Warranty circuit board - </t>
    </r>
    <r>
      <rPr>
        <sz val="10"/>
        <color indexed="10"/>
        <rFont val="Arial"/>
        <family val="2"/>
      </rPr>
      <t>Special Order</t>
    </r>
  </si>
  <si>
    <t>Replace gas valve-universal  electronic ign.</t>
  </si>
  <si>
    <t>Replace gas valve-universal  standing pilot</t>
  </si>
  <si>
    <t>Replace (IN warranty) - 80%</t>
  </si>
  <si>
    <t>Replace (IN warranty) - 90%</t>
  </si>
  <si>
    <t>Replace gas valve-universal  elct ign. SmartValve</t>
  </si>
  <si>
    <t>Thermocouple 18-36"</t>
  </si>
  <si>
    <t>11314.075</t>
    <phoneticPr fontId="0" type="noConversion"/>
  </si>
  <si>
    <t>11315.125</t>
    <phoneticPr fontId="0" type="noConversion"/>
  </si>
  <si>
    <t>K00500901</t>
  </si>
  <si>
    <t>Copper pipe per ft.</t>
  </si>
  <si>
    <t>K00501001</t>
  </si>
  <si>
    <t>Suction line insulation/ft.</t>
  </si>
  <si>
    <t>K00501101</t>
  </si>
  <si>
    <t>K00501201</t>
  </si>
  <si>
    <t>Gas stop</t>
  </si>
  <si>
    <t>K03200601</t>
  </si>
  <si>
    <t>K03201001</t>
  </si>
  <si>
    <t>Pilot tubing and fittings</t>
  </si>
  <si>
    <t>K03201401</t>
  </si>
  <si>
    <t>Warranty gas valve</t>
  </si>
  <si>
    <t>K03201501</t>
  </si>
  <si>
    <t>Efficiency ratio</t>
  </si>
  <si>
    <t>Parts Increases</t>
  </si>
  <si>
    <t>New</t>
  </si>
  <si>
    <t>Parts Prices</t>
  </si>
  <si>
    <t>Repl. Oil Pump Line &amp; Fitting Assy-Special Order</t>
  </si>
  <si>
    <t>Replace Tank Whistle with Union-Special Order</t>
  </si>
  <si>
    <t>Install time delay - 3 wire</t>
  </si>
  <si>
    <t>K00800401</t>
  </si>
  <si>
    <t>K00800501</t>
  </si>
  <si>
    <t>Warranty contactor</t>
  </si>
  <si>
    <t>K00800601</t>
  </si>
  <si>
    <t>Divide by the Labor to Sales Key Performance Indicator</t>
  </si>
  <si>
    <t>Step 5</t>
  </si>
  <si>
    <t>Base Street Labor rate</t>
  </si>
  <si>
    <t>Step 6</t>
  </si>
  <si>
    <t>Step 7</t>
  </si>
  <si>
    <t>Conversion Rate for Demand Service for S/A</t>
  </si>
  <si>
    <t>Step 8</t>
  </si>
  <si>
    <t>Net Affects of Service Agreement Discounts</t>
  </si>
  <si>
    <t>Step 9</t>
  </si>
  <si>
    <t>Step 10</t>
  </si>
  <si>
    <t>K01100401</t>
  </si>
  <si>
    <t>K01100801</t>
  </si>
  <si>
    <t>K01100901</t>
  </si>
  <si>
    <t>K01101101</t>
  </si>
  <si>
    <t>K01101201</t>
  </si>
  <si>
    <t>Level "A" coil</t>
  </si>
  <si>
    <t>K01101301</t>
  </si>
  <si>
    <t>Warranty - ALL COILS - Call Office</t>
  </si>
  <si>
    <t>K01101401</t>
  </si>
  <si>
    <t>K01101501</t>
  </si>
  <si>
    <t>K01200101</t>
  </si>
  <si>
    <t>K01200201</t>
  </si>
  <si>
    <t>K01200301</t>
  </si>
  <si>
    <t>K01200401</t>
  </si>
  <si>
    <t>K01200501</t>
  </si>
  <si>
    <t>Warranty Thermostat</t>
  </si>
  <si>
    <t>10403.050</t>
    <phoneticPr fontId="0" type="noConversion"/>
  </si>
  <si>
    <t>10404.125</t>
    <phoneticPr fontId="0" type="noConversion"/>
  </si>
  <si>
    <t>10801.050</t>
    <phoneticPr fontId="0" type="noConversion"/>
  </si>
  <si>
    <t>10804.075</t>
    <phoneticPr fontId="0" type="noConversion"/>
  </si>
  <si>
    <t>10805.025</t>
    <phoneticPr fontId="0" type="noConversion"/>
  </si>
  <si>
    <t>10806.050</t>
    <phoneticPr fontId="0" type="noConversion"/>
  </si>
  <si>
    <t>11002.025</t>
    <phoneticPr fontId="0" type="noConversion"/>
  </si>
  <si>
    <t>Surge protector  Supco SCM150</t>
  </si>
  <si>
    <r>
      <t xml:space="preserve">Motor- 825/1075 RPM 1/3hp </t>
    </r>
    <r>
      <rPr>
        <sz val="8"/>
        <rFont val="Arial"/>
        <family val="2"/>
      </rPr>
      <t>w/ fan blade</t>
    </r>
    <r>
      <rPr>
        <b/>
        <sz val="8"/>
        <color indexed="10"/>
        <rFont val="Arial"/>
        <family val="2"/>
      </rPr>
      <t>Special Order</t>
    </r>
    <r>
      <rPr>
        <sz val="8"/>
        <rFont val="Arial"/>
        <family val="2"/>
      </rPr>
      <t xml:space="preserve"> </t>
    </r>
  </si>
  <si>
    <t>Motor- 825/1075 RPM 1/3hp re-use fan blade</t>
  </si>
  <si>
    <t xml:space="preserve">  9</t>
  </si>
  <si>
    <t>K00900101</t>
  </si>
  <si>
    <t>K00900201</t>
  </si>
  <si>
    <t>K00900301</t>
  </si>
  <si>
    <t>K00900501</t>
  </si>
  <si>
    <t>K00900801</t>
  </si>
  <si>
    <t>K00900901</t>
  </si>
  <si>
    <t>K00901001</t>
  </si>
  <si>
    <t>Cleaning of evap coil-accessible</t>
  </si>
  <si>
    <t>K01000101</t>
  </si>
  <si>
    <t>Cleaning of evap coil-no access</t>
  </si>
  <si>
    <t>K01000201</t>
  </si>
  <si>
    <t>K01000501</t>
  </si>
  <si>
    <t>De-ice coil</t>
  </si>
  <si>
    <t>K01000701</t>
  </si>
  <si>
    <r>
      <t>Replace additional burners</t>
    </r>
    <r>
      <rPr>
        <b/>
        <i/>
        <sz val="10"/>
        <color indexed="10"/>
        <rFont val="Arial"/>
        <family val="2"/>
      </rPr>
      <t xml:space="preserve"> Special Order</t>
    </r>
  </si>
  <si>
    <r>
      <t xml:space="preserve">Variable Speed Boards - </t>
    </r>
    <r>
      <rPr>
        <b/>
        <i/>
        <sz val="10"/>
        <color indexed="10"/>
        <rFont val="Arial"/>
        <family val="2"/>
      </rPr>
      <t>Special Order</t>
    </r>
  </si>
  <si>
    <t>Replace door spring</t>
  </si>
  <si>
    <r>
      <t xml:space="preserve">Replace damper motor - </t>
    </r>
    <r>
      <rPr>
        <b/>
        <i/>
        <sz val="10"/>
        <color indexed="10"/>
        <rFont val="Arial"/>
        <family val="2"/>
      </rPr>
      <t>Special Order</t>
    </r>
  </si>
  <si>
    <t>Replace Combustion Chamber-Special Order</t>
  </si>
  <si>
    <t>10702.050</t>
    <phoneticPr fontId="0" type="noConversion"/>
  </si>
  <si>
    <t>12104.050</t>
    <phoneticPr fontId="0" type="noConversion"/>
  </si>
  <si>
    <r>
      <t xml:space="preserve">Install warranty motor- </t>
    </r>
    <r>
      <rPr>
        <b/>
        <i/>
        <sz val="10"/>
        <color indexed="10"/>
        <rFont val="Arial"/>
        <family val="2"/>
      </rPr>
      <t xml:space="preserve">Special Order </t>
    </r>
  </si>
  <si>
    <r>
      <t xml:space="preserve">Install new fan blade only- </t>
    </r>
    <r>
      <rPr>
        <b/>
        <i/>
        <sz val="10"/>
        <color indexed="10"/>
        <rFont val="Arial"/>
        <family val="2"/>
      </rPr>
      <t xml:space="preserve">Special Order </t>
    </r>
  </si>
  <si>
    <r>
      <t xml:space="preserve">Replace OEM motor* </t>
    </r>
    <r>
      <rPr>
        <b/>
        <i/>
        <sz val="10"/>
        <color indexed="10"/>
        <rFont val="Arial"/>
        <family val="2"/>
      </rPr>
      <t>Special Order</t>
    </r>
  </si>
  <si>
    <r>
      <t xml:space="preserve">Replace OEM burner </t>
    </r>
    <r>
      <rPr>
        <b/>
        <i/>
        <sz val="10"/>
        <color indexed="10"/>
        <rFont val="Arial"/>
        <family val="2"/>
      </rPr>
      <t>- Special Order</t>
    </r>
  </si>
  <si>
    <r>
      <t xml:space="preserve">Replace burner (first) </t>
    </r>
    <r>
      <rPr>
        <b/>
        <i/>
        <sz val="10"/>
        <color indexed="10"/>
        <rFont val="Arial"/>
        <family val="2"/>
      </rPr>
      <t>Special Order</t>
    </r>
  </si>
  <si>
    <t>Media Perfect 16 1200cmf</t>
  </si>
  <si>
    <t>Media Perfect 16 2000cmf</t>
  </si>
  <si>
    <t>10601.075</t>
    <phoneticPr fontId="0" type="noConversion"/>
  </si>
  <si>
    <t>10602.075</t>
    <phoneticPr fontId="0" type="noConversion"/>
  </si>
  <si>
    <t>10001.000</t>
    <phoneticPr fontId="0" type="noConversion"/>
  </si>
  <si>
    <t>Required Street Rate with Service Agreement Discount</t>
  </si>
  <si>
    <t>Be w/New Efficiency</t>
  </si>
  <si>
    <t>Gain/Hour</t>
  </si>
  <si>
    <t>Hours</t>
  </si>
  <si>
    <t>Profits Gained</t>
  </si>
  <si>
    <t>K01600101</t>
  </si>
  <si>
    <t>K01600201</t>
  </si>
  <si>
    <t>K01600301</t>
  </si>
  <si>
    <t>Start capacitor</t>
  </si>
  <si>
    <t>K01600401</t>
  </si>
  <si>
    <t>K01600501</t>
  </si>
  <si>
    <t>Warranty start kit</t>
  </si>
  <si>
    <t>K01600601</t>
  </si>
  <si>
    <t>K01700101</t>
  </si>
  <si>
    <t>Remove debris</t>
  </si>
  <si>
    <t>Replace hot surface ignitor</t>
  </si>
  <si>
    <r>
      <t>Warranty defrost control  -</t>
    </r>
    <r>
      <rPr>
        <sz val="10"/>
        <color indexed="10"/>
        <rFont val="Arial"/>
        <family val="2"/>
      </rPr>
      <t>Special Order</t>
    </r>
  </si>
  <si>
    <t>10908.075</t>
  </si>
  <si>
    <r>
      <t xml:space="preserve">Strainer - </t>
    </r>
    <r>
      <rPr>
        <b/>
        <i/>
        <sz val="10"/>
        <color indexed="10"/>
        <rFont val="Arial"/>
        <family val="2"/>
      </rPr>
      <t>Special Order</t>
    </r>
  </si>
  <si>
    <r>
      <t xml:space="preserve">Drain spud kit - </t>
    </r>
    <r>
      <rPr>
        <b/>
        <i/>
        <sz val="10"/>
        <color indexed="10"/>
        <rFont val="Arial"/>
        <family val="2"/>
      </rPr>
      <t>Special Order</t>
    </r>
  </si>
  <si>
    <r>
      <t xml:space="preserve">Transformer/relay - </t>
    </r>
    <r>
      <rPr>
        <b/>
        <i/>
        <sz val="10"/>
        <color indexed="10"/>
        <rFont val="Arial"/>
        <family val="2"/>
      </rPr>
      <t>Special Order</t>
    </r>
  </si>
  <si>
    <r>
      <t xml:space="preserve">Transformer - </t>
    </r>
    <r>
      <rPr>
        <b/>
        <i/>
        <sz val="10"/>
        <color indexed="10"/>
        <rFont val="Arial"/>
        <family val="2"/>
      </rPr>
      <t>Special Order</t>
    </r>
  </si>
  <si>
    <t>Special Order</t>
  </si>
  <si>
    <t>K01900101</t>
  </si>
  <si>
    <t>Replace standard filter</t>
  </si>
  <si>
    <t>K01900201</t>
  </si>
  <si>
    <t>Pleated filter (40%)</t>
  </si>
  <si>
    <t>K01900401</t>
  </si>
  <si>
    <t>Raise efficiency ratio through simplified flat rate system</t>
  </si>
  <si>
    <t>12016.025</t>
    <phoneticPr fontId="0" type="noConversion"/>
  </si>
  <si>
    <t>13704.025</t>
    <phoneticPr fontId="0" type="noConversion"/>
  </si>
  <si>
    <t>13801.025</t>
    <phoneticPr fontId="0" type="noConversion"/>
  </si>
  <si>
    <t>13802.050</t>
    <phoneticPr fontId="0" type="noConversion"/>
  </si>
  <si>
    <t>13803.025</t>
    <phoneticPr fontId="0" type="noConversion"/>
  </si>
  <si>
    <t>12018.050</t>
    <phoneticPr fontId="0" type="noConversion"/>
  </si>
  <si>
    <t>Recovery only  3.5-5 tons</t>
  </si>
  <si>
    <t>Recovery only 1.5-3 tons</t>
  </si>
  <si>
    <r>
      <t xml:space="preserve">Repl. reversing valve w/coil 1.5-3** </t>
    </r>
    <r>
      <rPr>
        <b/>
        <i/>
        <sz val="10"/>
        <color indexed="10"/>
        <rFont val="Arial"/>
        <family val="2"/>
      </rPr>
      <t>Special Order</t>
    </r>
  </si>
  <si>
    <t>11701.010</t>
    <phoneticPr fontId="0" type="noConversion"/>
  </si>
  <si>
    <t>11702.010</t>
    <phoneticPr fontId="0" type="noConversion"/>
  </si>
  <si>
    <t>11703.010</t>
    <phoneticPr fontId="0" type="noConversion"/>
  </si>
  <si>
    <t>11704.010</t>
    <phoneticPr fontId="0" type="noConversion"/>
  </si>
  <si>
    <t>11705.010</t>
    <phoneticPr fontId="0" type="noConversion"/>
  </si>
  <si>
    <t>11706.010</t>
    <phoneticPr fontId="0" type="noConversion"/>
  </si>
  <si>
    <t>11708.025</t>
    <phoneticPr fontId="0" type="noConversion"/>
  </si>
  <si>
    <t>11803.025</t>
    <phoneticPr fontId="0" type="noConversion"/>
  </si>
  <si>
    <t>11804.100</t>
    <phoneticPr fontId="0" type="noConversion"/>
  </si>
  <si>
    <t>11805.050</t>
    <phoneticPr fontId="0" type="noConversion"/>
  </si>
  <si>
    <r>
      <t xml:space="preserve">Warranty reversing valve coil** </t>
    </r>
    <r>
      <rPr>
        <b/>
        <i/>
        <sz val="10"/>
        <color indexed="10"/>
        <rFont val="Arial"/>
        <family val="2"/>
      </rPr>
      <t>Special Order</t>
    </r>
  </si>
  <si>
    <r>
      <t>Replace suction accumulator**</t>
    </r>
    <r>
      <rPr>
        <b/>
        <i/>
        <sz val="10"/>
        <color indexed="10"/>
        <rFont val="Arial"/>
        <family val="2"/>
      </rPr>
      <t xml:space="preserve"> Special Order</t>
    </r>
  </si>
  <si>
    <r>
      <t xml:space="preserve">Warranty suction line accumulator** </t>
    </r>
    <r>
      <rPr>
        <b/>
        <i/>
        <sz val="10"/>
        <color indexed="10"/>
        <rFont val="Arial"/>
        <family val="2"/>
      </rPr>
      <t>Special Order</t>
    </r>
  </si>
  <si>
    <t>24v electronic media replacements "Pristine Air"</t>
  </si>
  <si>
    <t>10901.050</t>
  </si>
  <si>
    <t>10902.050</t>
  </si>
  <si>
    <t>10903.075</t>
  </si>
  <si>
    <r>
      <t xml:space="preserve">Defrost board - </t>
    </r>
    <r>
      <rPr>
        <b/>
        <i/>
        <sz val="10"/>
        <color indexed="10"/>
        <rFont val="Arial"/>
        <family val="2"/>
      </rPr>
      <t>Special Order</t>
    </r>
  </si>
  <si>
    <t>10904.100</t>
  </si>
  <si>
    <t>10906.050</t>
  </si>
  <si>
    <t xml:space="preserve">Defrost relay </t>
  </si>
  <si>
    <t>11904.100</t>
    <phoneticPr fontId="0" type="noConversion"/>
  </si>
  <si>
    <t>11905.000</t>
    <phoneticPr fontId="0" type="noConversion"/>
  </si>
  <si>
    <t>11906.025</t>
    <phoneticPr fontId="0" type="noConversion"/>
  </si>
  <si>
    <t>11907.025</t>
    <phoneticPr fontId="0" type="noConversion"/>
  </si>
  <si>
    <r>
      <t>Variable speed motors-</t>
    </r>
    <r>
      <rPr>
        <b/>
        <i/>
        <sz val="8"/>
        <color indexed="10"/>
        <rFont val="Arial"/>
        <family val="2"/>
      </rPr>
      <t>Special Order **Call for price**</t>
    </r>
  </si>
  <si>
    <t>.</t>
  </si>
  <si>
    <t>11103.025</t>
    <phoneticPr fontId="0" type="noConversion"/>
  </si>
  <si>
    <t>11104.050</t>
    <phoneticPr fontId="0" type="noConversion"/>
  </si>
  <si>
    <t>11105.050</t>
    <phoneticPr fontId="0" type="noConversion"/>
  </si>
  <si>
    <t>11106.100</t>
    <phoneticPr fontId="0" type="noConversion"/>
  </si>
  <si>
    <t>11107.100</t>
    <phoneticPr fontId="0" type="noConversion"/>
  </si>
  <si>
    <t>11201.025</t>
    <phoneticPr fontId="0" type="noConversion"/>
  </si>
  <si>
    <t>11202.025</t>
    <phoneticPr fontId="0" type="noConversion"/>
  </si>
  <si>
    <t>11203.025</t>
    <phoneticPr fontId="0" type="noConversion"/>
  </si>
  <si>
    <t>11301.075</t>
    <phoneticPr fontId="0" type="noConversion"/>
  </si>
  <si>
    <t>11302.075</t>
    <phoneticPr fontId="0" type="noConversion"/>
  </si>
  <si>
    <t>11303.025</t>
    <phoneticPr fontId="0" type="noConversion"/>
  </si>
  <si>
    <t>11304.025</t>
    <phoneticPr fontId="0" type="noConversion"/>
  </si>
  <si>
    <t>11305.025</t>
    <phoneticPr fontId="0" type="noConversion"/>
  </si>
  <si>
    <t>11306.050</t>
    <phoneticPr fontId="0" type="noConversion"/>
  </si>
  <si>
    <t>11307.125</t>
    <phoneticPr fontId="0" type="noConversion"/>
  </si>
  <si>
    <t>11308.025</t>
    <phoneticPr fontId="0" type="noConversion"/>
  </si>
  <si>
    <t>11318.025</t>
    <phoneticPr fontId="0" type="noConversion"/>
  </si>
  <si>
    <t>11319.010</t>
    <phoneticPr fontId="0" type="noConversion"/>
  </si>
  <si>
    <t>11401.100</t>
    <phoneticPr fontId="0" type="noConversion"/>
  </si>
  <si>
    <t>11402.100</t>
    <phoneticPr fontId="0" type="noConversion"/>
  </si>
  <si>
    <r>
      <t xml:space="preserve">Replace door interlock switch - </t>
    </r>
    <r>
      <rPr>
        <b/>
        <i/>
        <sz val="10"/>
        <color indexed="10"/>
        <rFont val="Arial"/>
        <family val="2"/>
      </rPr>
      <t>Special Order</t>
    </r>
  </si>
  <si>
    <t>Drawer -11in. w/end cone up to 2.5G-Special Order</t>
  </si>
  <si>
    <t>11403.025</t>
    <phoneticPr fontId="0" type="noConversion"/>
  </si>
  <si>
    <t>11404.050</t>
    <phoneticPr fontId="0" type="noConversion"/>
  </si>
  <si>
    <t>11405.100</t>
    <phoneticPr fontId="0" type="noConversion"/>
  </si>
  <si>
    <t>11406.025</t>
    <phoneticPr fontId="0" type="noConversion"/>
  </si>
  <si>
    <t>11501.100</t>
    <phoneticPr fontId="0" type="noConversion"/>
  </si>
  <si>
    <t>10211.050</t>
    <phoneticPr fontId="0" type="noConversion"/>
  </si>
  <si>
    <t>10212.050</t>
    <phoneticPr fontId="0" type="noConversion"/>
  </si>
  <si>
    <t>10213.050</t>
    <phoneticPr fontId="0" type="noConversion"/>
  </si>
  <si>
    <r>
      <t xml:space="preserve">Ignition transformer - </t>
    </r>
    <r>
      <rPr>
        <b/>
        <i/>
        <sz val="10"/>
        <color indexed="10"/>
        <rFont val="Arial"/>
        <family val="2"/>
      </rPr>
      <t>Special Order</t>
    </r>
  </si>
  <si>
    <t>Two stage oil pump - Special Order</t>
  </si>
  <si>
    <t>13308.050</t>
    <phoneticPr fontId="0" type="noConversion"/>
  </si>
  <si>
    <t>13309.025</t>
    <phoneticPr fontId="0" type="noConversion"/>
  </si>
  <si>
    <t>13101.050</t>
    <phoneticPr fontId="0" type="noConversion"/>
  </si>
  <si>
    <t>13102.050</t>
    <phoneticPr fontId="0" type="noConversion"/>
  </si>
  <si>
    <t>13201.025</t>
    <phoneticPr fontId="0" type="noConversion"/>
  </si>
  <si>
    <t>10703.050</t>
    <phoneticPr fontId="0" type="noConversion"/>
  </si>
  <si>
    <t>10704.050</t>
    <phoneticPr fontId="0" type="noConversion"/>
  </si>
  <si>
    <t>10705.025</t>
    <phoneticPr fontId="0" type="noConversion"/>
  </si>
  <si>
    <t>10706.050</t>
    <phoneticPr fontId="0" type="noConversion"/>
  </si>
  <si>
    <t>10603.050</t>
    <phoneticPr fontId="0" type="noConversion"/>
  </si>
  <si>
    <t>10604.075</t>
    <phoneticPr fontId="0" type="noConversion"/>
  </si>
  <si>
    <t>10605.050</t>
    <phoneticPr fontId="0" type="noConversion"/>
  </si>
  <si>
    <t>10606.025</t>
    <phoneticPr fontId="0" type="noConversion"/>
  </si>
  <si>
    <t>10607.025</t>
    <phoneticPr fontId="0" type="noConversion"/>
  </si>
  <si>
    <t>10608.050</t>
    <phoneticPr fontId="0" type="noConversion"/>
  </si>
  <si>
    <t>10204.050</t>
    <phoneticPr fontId="0" type="noConversion"/>
  </si>
  <si>
    <t>10205.050</t>
    <phoneticPr fontId="0" type="noConversion"/>
  </si>
  <si>
    <t>10206.050</t>
    <phoneticPr fontId="0" type="noConversion"/>
  </si>
  <si>
    <t>10207.050</t>
    <phoneticPr fontId="0" type="noConversion"/>
  </si>
  <si>
    <t>10208.050</t>
    <phoneticPr fontId="0" type="noConversion"/>
  </si>
  <si>
    <t>10209.050</t>
    <phoneticPr fontId="0" type="noConversion"/>
  </si>
  <si>
    <t>10210.050</t>
    <phoneticPr fontId="0" type="noConversion"/>
  </si>
  <si>
    <t>12802.025</t>
    <phoneticPr fontId="0" type="noConversion"/>
  </si>
  <si>
    <t>12803.050</t>
    <phoneticPr fontId="0" type="noConversion"/>
  </si>
  <si>
    <t>12804.050</t>
    <phoneticPr fontId="0" type="noConversion"/>
  </si>
  <si>
    <t>12805.025</t>
    <phoneticPr fontId="0" type="noConversion"/>
  </si>
  <si>
    <t>12806.050</t>
    <phoneticPr fontId="0" type="noConversion"/>
  </si>
  <si>
    <t>12807.050</t>
    <phoneticPr fontId="0" type="noConversion"/>
  </si>
  <si>
    <t>12808.025</t>
    <phoneticPr fontId="0" type="noConversion"/>
  </si>
  <si>
    <t>12809.025</t>
    <phoneticPr fontId="0" type="noConversion"/>
  </si>
  <si>
    <t>12901.050</t>
    <phoneticPr fontId="0" type="noConversion"/>
  </si>
  <si>
    <t>12902.050</t>
    <phoneticPr fontId="0" type="noConversion"/>
  </si>
  <si>
    <t>11003.050</t>
    <phoneticPr fontId="0" type="noConversion"/>
  </si>
  <si>
    <t>11004.125</t>
    <phoneticPr fontId="0" type="noConversion"/>
  </si>
  <si>
    <t>11005.025</t>
    <phoneticPr fontId="0" type="noConversion"/>
  </si>
  <si>
    <t>11006.025</t>
    <phoneticPr fontId="0" type="noConversion"/>
  </si>
  <si>
    <t>11007.100</t>
    <phoneticPr fontId="0" type="noConversion"/>
  </si>
  <si>
    <t>11008.050</t>
    <phoneticPr fontId="0" type="noConversion"/>
  </si>
  <si>
    <t>11009.300</t>
    <phoneticPr fontId="0" type="noConversion"/>
  </si>
  <si>
    <t>11010.300</t>
    <phoneticPr fontId="0" type="noConversion"/>
  </si>
  <si>
    <t>10701.050</t>
    <phoneticPr fontId="0" type="noConversion"/>
  </si>
  <si>
    <t>13207.050</t>
    <phoneticPr fontId="0" type="noConversion"/>
  </si>
  <si>
    <t>13208.100</t>
    <phoneticPr fontId="0" type="noConversion"/>
  </si>
  <si>
    <t>13209.050</t>
    <phoneticPr fontId="0" type="noConversion"/>
  </si>
  <si>
    <t>13210.050</t>
    <phoneticPr fontId="0" type="noConversion"/>
  </si>
  <si>
    <t>13211.025</t>
    <phoneticPr fontId="0" type="noConversion"/>
  </si>
  <si>
    <t>13212.025</t>
    <phoneticPr fontId="0" type="noConversion"/>
  </si>
  <si>
    <t>13213.025</t>
    <phoneticPr fontId="0" type="noConversion"/>
  </si>
  <si>
    <t>Stack control -Special Order</t>
  </si>
  <si>
    <t>Barometric Damper Regulator-Special Order</t>
  </si>
  <si>
    <t>Replace T-87 Honeywell</t>
  </si>
  <si>
    <r>
      <t xml:space="preserve">Furnace service switch "Red Plate" </t>
    </r>
    <r>
      <rPr>
        <b/>
        <i/>
        <sz val="10"/>
        <color indexed="10"/>
        <rFont val="Arial"/>
        <family val="2"/>
      </rPr>
      <t>Special Order</t>
    </r>
  </si>
  <si>
    <t>12407.025</t>
    <phoneticPr fontId="0" type="noConversion"/>
  </si>
  <si>
    <t>12501.050</t>
    <phoneticPr fontId="0" type="noConversion"/>
  </si>
  <si>
    <t>12502.050</t>
    <phoneticPr fontId="0" type="noConversion"/>
  </si>
  <si>
    <t>12503.025</t>
    <phoneticPr fontId="0" type="noConversion"/>
  </si>
  <si>
    <t>12504.050</t>
    <phoneticPr fontId="0" type="noConversion"/>
  </si>
  <si>
    <t>12505.025</t>
    <phoneticPr fontId="0" type="noConversion"/>
  </si>
  <si>
    <t>12506.025</t>
    <phoneticPr fontId="0" type="noConversion"/>
  </si>
  <si>
    <t>12507.025</t>
    <phoneticPr fontId="0" type="noConversion"/>
  </si>
  <si>
    <t>12508.050</t>
    <phoneticPr fontId="0" type="noConversion"/>
  </si>
  <si>
    <t>12509.025</t>
    <phoneticPr fontId="0" type="noConversion"/>
  </si>
  <si>
    <t>12510.050</t>
    <phoneticPr fontId="0" type="noConversion"/>
  </si>
  <si>
    <t>12601.025</t>
    <phoneticPr fontId="0" type="noConversion"/>
  </si>
  <si>
    <t>12602.075</t>
    <phoneticPr fontId="0" type="noConversion"/>
  </si>
  <si>
    <t>12603.075</t>
    <phoneticPr fontId="0" type="noConversion"/>
  </si>
  <si>
    <t>10005.000</t>
    <phoneticPr fontId="0" type="noConversion"/>
  </si>
  <si>
    <t>10102.075</t>
    <phoneticPr fontId="0" type="noConversion"/>
  </si>
  <si>
    <t>10109.050</t>
    <phoneticPr fontId="0" type="noConversion"/>
  </si>
  <si>
    <t>10301.350</t>
    <phoneticPr fontId="0" type="noConversion"/>
  </si>
  <si>
    <t>10302.350</t>
    <phoneticPr fontId="0" type="noConversion"/>
  </si>
  <si>
    <t>10303.400</t>
    <phoneticPr fontId="0" type="noConversion"/>
  </si>
  <si>
    <t>12611.050</t>
    <phoneticPr fontId="0" type="noConversion"/>
  </si>
  <si>
    <t>Raise Efficiency Ratio through improved dispatching</t>
  </si>
  <si>
    <t>12610.025</t>
    <phoneticPr fontId="0" type="noConversion"/>
  </si>
  <si>
    <t>12009.025</t>
    <phoneticPr fontId="0" type="noConversion"/>
  </si>
  <si>
    <t>12010.050</t>
    <phoneticPr fontId="0" type="noConversion"/>
  </si>
  <si>
    <t>12011.050</t>
    <phoneticPr fontId="0" type="noConversion"/>
  </si>
  <si>
    <t>12012.050</t>
    <phoneticPr fontId="0" type="noConversion"/>
  </si>
  <si>
    <t>12013.100</t>
    <phoneticPr fontId="0" type="noConversion"/>
  </si>
  <si>
    <t>12014.050</t>
    <phoneticPr fontId="0" type="noConversion"/>
  </si>
  <si>
    <t>13702.100</t>
    <phoneticPr fontId="0" type="noConversion"/>
  </si>
  <si>
    <t>Tighten fittings or repl. Schrader</t>
    <phoneticPr fontId="0" type="noConversion"/>
  </si>
  <si>
    <t>12903.100</t>
    <phoneticPr fontId="0" type="noConversion"/>
  </si>
  <si>
    <t>12904.100</t>
    <phoneticPr fontId="0" type="noConversion"/>
  </si>
  <si>
    <t>12905.075</t>
    <phoneticPr fontId="0" type="noConversion"/>
  </si>
  <si>
    <t>12102.050</t>
    <phoneticPr fontId="0" type="noConversion"/>
  </si>
  <si>
    <t>12103.050</t>
    <phoneticPr fontId="0" type="noConversion"/>
  </si>
  <si>
    <t>12201.050</t>
    <phoneticPr fontId="0" type="noConversion"/>
  </si>
  <si>
    <t>12202.050</t>
    <phoneticPr fontId="0" type="noConversion"/>
  </si>
  <si>
    <t>12203.050</t>
    <phoneticPr fontId="0" type="noConversion"/>
  </si>
  <si>
    <t>12204.075</t>
    <phoneticPr fontId="0" type="noConversion"/>
  </si>
  <si>
    <t>12205.025</t>
    <phoneticPr fontId="0" type="noConversion"/>
  </si>
  <si>
    <t>12206.050</t>
    <phoneticPr fontId="0" type="noConversion"/>
  </si>
  <si>
    <t>12207.025</t>
    <phoneticPr fontId="0" type="noConversion"/>
  </si>
  <si>
    <t>12208.050</t>
    <phoneticPr fontId="0" type="noConversion"/>
  </si>
  <si>
    <t>12209.050</t>
    <phoneticPr fontId="0" type="noConversion"/>
  </si>
  <si>
    <t>12004.100</t>
    <phoneticPr fontId="0" type="noConversion"/>
  </si>
  <si>
    <t>12005.050</t>
    <phoneticPr fontId="0" type="noConversion"/>
  </si>
  <si>
    <t>12006.050</t>
    <phoneticPr fontId="0" type="noConversion"/>
  </si>
  <si>
    <t>12007.050</t>
    <phoneticPr fontId="0" type="noConversion"/>
  </si>
  <si>
    <t>11502.100</t>
    <phoneticPr fontId="0" type="noConversion"/>
  </si>
  <si>
    <t>11601.050</t>
    <phoneticPr fontId="0" type="noConversion"/>
  </si>
  <si>
    <t>11603.050</t>
    <phoneticPr fontId="0" type="noConversion"/>
  </si>
  <si>
    <t>11604.025</t>
    <phoneticPr fontId="0" type="noConversion"/>
  </si>
  <si>
    <t>11605.050</t>
    <phoneticPr fontId="0" type="noConversion"/>
  </si>
  <si>
    <t>13320.125</t>
    <phoneticPr fontId="0" type="noConversion"/>
  </si>
  <si>
    <t>13321.125</t>
    <phoneticPr fontId="0" type="noConversion"/>
  </si>
  <si>
    <t>13322.050</t>
    <phoneticPr fontId="0" type="noConversion"/>
  </si>
  <si>
    <t>13402.050</t>
    <phoneticPr fontId="0" type="noConversion"/>
  </si>
  <si>
    <t>13403.075</t>
    <phoneticPr fontId="0" type="noConversion"/>
  </si>
  <si>
    <t>13404.075</t>
    <phoneticPr fontId="0" type="noConversion"/>
  </si>
  <si>
    <t>13405.025</t>
    <phoneticPr fontId="0" type="noConversion"/>
  </si>
  <si>
    <t>13407.050</t>
    <phoneticPr fontId="0" type="noConversion"/>
  </si>
  <si>
    <t>11806.100</t>
    <phoneticPr fontId="0" type="noConversion"/>
  </si>
  <si>
    <t>11807.050</t>
    <phoneticPr fontId="0" type="noConversion"/>
  </si>
  <si>
    <t>11808.025</t>
    <phoneticPr fontId="0" type="noConversion"/>
  </si>
  <si>
    <t>11809.250</t>
    <phoneticPr fontId="0" type="noConversion"/>
  </si>
  <si>
    <t>11810.075</t>
    <phoneticPr fontId="0" type="noConversion"/>
  </si>
  <si>
    <t>11901.100</t>
    <phoneticPr fontId="0" type="noConversion"/>
  </si>
  <si>
    <t>11902.100</t>
    <phoneticPr fontId="0" type="noConversion"/>
  </si>
  <si>
    <t>11903.100</t>
    <phoneticPr fontId="0" type="noConversion"/>
  </si>
  <si>
    <t>13317.100</t>
    <phoneticPr fontId="0" type="noConversion"/>
  </si>
  <si>
    <t>13318.050</t>
    <phoneticPr fontId="0" type="noConversion"/>
  </si>
  <si>
    <t>13319.025</t>
    <phoneticPr fontId="0" type="noConversion"/>
  </si>
  <si>
    <t>Additional R-22 / 410A per pound  "2nd lbs and Up"</t>
    <phoneticPr fontId="0" type="noConversion"/>
  </si>
  <si>
    <t>Refrigerant Per Pound R22 / 410A  "1st lbs."</t>
    <phoneticPr fontId="0" type="noConversion"/>
  </si>
  <si>
    <t>11908.025</t>
    <phoneticPr fontId="0" type="noConversion"/>
  </si>
  <si>
    <t>11909.075</t>
    <phoneticPr fontId="0" type="noConversion"/>
  </si>
  <si>
    <t>11910.025</t>
    <phoneticPr fontId="0" type="noConversion"/>
  </si>
  <si>
    <t>11911.100</t>
    <phoneticPr fontId="0" type="noConversion"/>
  </si>
  <si>
    <t>12002.050</t>
    <phoneticPr fontId="0" type="noConversion"/>
  </si>
  <si>
    <t>12003.010</t>
    <phoneticPr fontId="0" type="noConversion"/>
  </si>
  <si>
    <t>11101.025</t>
    <phoneticPr fontId="0" type="noConversion"/>
  </si>
  <si>
    <t>11102.125</t>
    <phoneticPr fontId="0" type="noConversion"/>
  </si>
  <si>
    <t>Carrier Infinity Media</t>
    <phoneticPr fontId="0" type="noConversion"/>
  </si>
  <si>
    <t>K01900902</t>
  </si>
  <si>
    <t>11709.051</t>
  </si>
  <si>
    <t>13501.025</t>
    <phoneticPr fontId="0" type="noConversion"/>
  </si>
  <si>
    <t>13502.050</t>
    <phoneticPr fontId="0" type="noConversion"/>
  </si>
  <si>
    <t>13503.025</t>
    <phoneticPr fontId="0" type="noConversion"/>
  </si>
  <si>
    <t>13504.025</t>
    <phoneticPr fontId="0" type="noConversion"/>
  </si>
  <si>
    <t>13505.025</t>
    <phoneticPr fontId="0" type="noConversion"/>
  </si>
  <si>
    <t>13506.025</t>
    <phoneticPr fontId="0" type="noConversion"/>
  </si>
  <si>
    <t>13508.025</t>
    <phoneticPr fontId="0" type="noConversion"/>
  </si>
  <si>
    <t>13509.025</t>
    <phoneticPr fontId="0" type="noConversion"/>
  </si>
  <si>
    <t>13601.010</t>
    <phoneticPr fontId="0" type="noConversion"/>
  </si>
  <si>
    <t>11311.150</t>
    <phoneticPr fontId="0" type="noConversion"/>
  </si>
  <si>
    <t>11312.175</t>
    <phoneticPr fontId="0" type="noConversion"/>
  </si>
  <si>
    <t>11313.175</t>
    <phoneticPr fontId="0" type="noConversion"/>
  </si>
  <si>
    <t>13214.025</t>
    <phoneticPr fontId="0" type="noConversion"/>
  </si>
  <si>
    <t>13215.025</t>
    <phoneticPr fontId="0" type="noConversion"/>
  </si>
  <si>
    <t>10207</t>
    <phoneticPr fontId="0" type="noConversion"/>
  </si>
  <si>
    <t>10208</t>
    <phoneticPr fontId="0" type="noConversion"/>
  </si>
  <si>
    <t>10209</t>
    <phoneticPr fontId="0" type="noConversion"/>
  </si>
  <si>
    <t>10210</t>
    <phoneticPr fontId="0" type="noConversion"/>
  </si>
  <si>
    <t>10211</t>
    <phoneticPr fontId="0" type="noConversion"/>
  </si>
  <si>
    <t>10212</t>
    <phoneticPr fontId="0" type="noConversion"/>
  </si>
  <si>
    <t>10213</t>
    <phoneticPr fontId="0" type="noConversion"/>
  </si>
  <si>
    <t>10301</t>
    <phoneticPr fontId="0" type="noConversion"/>
  </si>
  <si>
    <t>13602.010</t>
    <phoneticPr fontId="0" type="noConversion"/>
  </si>
  <si>
    <t>13603.010</t>
    <phoneticPr fontId="0" type="noConversion"/>
  </si>
  <si>
    <t>13604.010</t>
    <phoneticPr fontId="0" type="noConversion"/>
  </si>
  <si>
    <t>13605.010</t>
    <phoneticPr fontId="0" type="noConversion"/>
  </si>
  <si>
    <t>13606.010</t>
    <phoneticPr fontId="0" type="noConversion"/>
  </si>
  <si>
    <t>13608.025</t>
    <phoneticPr fontId="0" type="noConversion"/>
  </si>
  <si>
    <t>13301.100</t>
    <phoneticPr fontId="0" type="noConversion"/>
  </si>
  <si>
    <t>13302.100</t>
    <phoneticPr fontId="0" type="noConversion"/>
  </si>
  <si>
    <t>13303.050</t>
    <phoneticPr fontId="0" type="noConversion"/>
  </si>
  <si>
    <t>13304.150</t>
    <phoneticPr fontId="0" type="noConversion"/>
  </si>
  <si>
    <t>13305.025</t>
    <phoneticPr fontId="0" type="noConversion"/>
  </si>
  <si>
    <t>13306.050</t>
    <phoneticPr fontId="0" type="noConversion"/>
  </si>
  <si>
    <t>10402</t>
    <phoneticPr fontId="0" type="noConversion"/>
  </si>
  <si>
    <t>10403</t>
    <phoneticPr fontId="0" type="noConversion"/>
  </si>
  <si>
    <t>10404</t>
    <phoneticPr fontId="0" type="noConversion"/>
  </si>
  <si>
    <t>13310.050</t>
    <phoneticPr fontId="0" type="noConversion"/>
  </si>
  <si>
    <t>13311.025</t>
    <phoneticPr fontId="0" type="noConversion"/>
  </si>
  <si>
    <t>13312.025</t>
    <phoneticPr fontId="0" type="noConversion"/>
  </si>
  <si>
    <t>13313.050</t>
    <phoneticPr fontId="0" type="noConversion"/>
  </si>
  <si>
    <t>12612.025</t>
    <phoneticPr fontId="0" type="noConversion"/>
  </si>
  <si>
    <t>12613.025</t>
    <phoneticPr fontId="0" type="noConversion"/>
  </si>
  <si>
    <t>12614.075</t>
    <phoneticPr fontId="0" type="noConversion"/>
  </si>
  <si>
    <t>12701.075</t>
    <phoneticPr fontId="0" type="noConversion"/>
  </si>
  <si>
    <t>12702.150</t>
    <phoneticPr fontId="0" type="noConversion"/>
  </si>
  <si>
    <t>12703.400</t>
    <phoneticPr fontId="0" type="noConversion"/>
  </si>
  <si>
    <t>12704.600</t>
    <phoneticPr fontId="0" type="noConversion"/>
  </si>
  <si>
    <t>12706.150</t>
    <phoneticPr fontId="0" type="noConversion"/>
  </si>
  <si>
    <t>12707.100</t>
    <phoneticPr fontId="0" type="noConversion"/>
  </si>
  <si>
    <t>12708.150</t>
    <phoneticPr fontId="0" type="noConversion"/>
  </si>
  <si>
    <t>12709.100</t>
    <phoneticPr fontId="0" type="noConversion"/>
  </si>
  <si>
    <t>12801.025</t>
    <phoneticPr fontId="0" type="noConversion"/>
  </si>
  <si>
    <t>12802.100</t>
    <phoneticPr fontId="0" type="noConversion"/>
  </si>
  <si>
    <t>12804.025</t>
    <phoneticPr fontId="0" type="noConversion"/>
  </si>
  <si>
    <t>12806.025</t>
    <phoneticPr fontId="0" type="noConversion"/>
  </si>
  <si>
    <t>12801.050</t>
    <phoneticPr fontId="0" type="noConversion"/>
  </si>
  <si>
    <t>Pull and clean evap coil**</t>
    <phoneticPr fontId="0" type="noConversion"/>
  </si>
  <si>
    <t>Additional Diagnostic Fee level 2</t>
    <phoneticPr fontId="0" type="noConversion"/>
  </si>
  <si>
    <t>Additional Diagnostic Fee level 3</t>
    <phoneticPr fontId="0" type="noConversion"/>
  </si>
  <si>
    <t>Additional Diagnostic Fee level 1</t>
    <phoneticPr fontId="0" type="noConversion"/>
  </si>
  <si>
    <t xml:space="preserve"> </t>
    <phoneticPr fontId="0" type="noConversion"/>
  </si>
  <si>
    <t>13203.050</t>
    <phoneticPr fontId="0" type="noConversion"/>
  </si>
  <si>
    <t>13204.075</t>
    <phoneticPr fontId="0" type="noConversion"/>
  </si>
  <si>
    <t>13205.200</t>
    <phoneticPr fontId="0" type="noConversion"/>
  </si>
  <si>
    <t>13206.025</t>
    <phoneticPr fontId="0" type="noConversion"/>
  </si>
  <si>
    <t>Addition of Fresh air to Home</t>
    <phoneticPr fontId="0" type="noConversion"/>
  </si>
  <si>
    <t>Balance Superheat/Subcooling - Adjust TXV ONLY</t>
    <phoneticPr fontId="0" type="noConversion"/>
  </si>
  <si>
    <t>SPST fan or limit - 3" probe or surface clixon</t>
    <phoneticPr fontId="0" type="noConversion"/>
  </si>
  <si>
    <t>Gas pipe per 10 feet Ward Flex</t>
    <phoneticPr fontId="0" type="noConversion"/>
  </si>
  <si>
    <t>Retrofit ignition kit Honeywell Y8610U kit</t>
    <phoneticPr fontId="0" type="noConversion"/>
  </si>
  <si>
    <t>Install brand new condensate pump w/ tubing</t>
    <phoneticPr fontId="0" type="noConversion"/>
  </si>
  <si>
    <t>Re-Program Digital Thermostat</t>
    <phoneticPr fontId="0" type="noConversion"/>
  </si>
  <si>
    <t>Install non fuse disconnect 60 amp 2 pole</t>
    <phoneticPr fontId="0" type="noConversion"/>
  </si>
  <si>
    <t xml:space="preserve">Repair connection minor </t>
    <phoneticPr fontId="0" type="noConversion"/>
  </si>
  <si>
    <r>
      <t xml:space="preserve">Compressor Std Eff Univ 1.5-3.5 T </t>
    </r>
    <r>
      <rPr>
        <sz val="10"/>
        <color indexed="10"/>
        <rFont val="Arial"/>
        <family val="2"/>
      </rPr>
      <t>Special Order *</t>
    </r>
    <phoneticPr fontId="0" type="noConversion"/>
  </si>
  <si>
    <t>12604.075</t>
    <phoneticPr fontId="0" type="noConversion"/>
  </si>
  <si>
    <t>12605.075</t>
    <phoneticPr fontId="0" type="noConversion"/>
  </si>
  <si>
    <t>12606.050</t>
    <phoneticPr fontId="0" type="noConversion"/>
  </si>
  <si>
    <t>12607.050</t>
    <phoneticPr fontId="0" type="noConversion"/>
  </si>
  <si>
    <t>12608.025</t>
    <phoneticPr fontId="0" type="noConversion"/>
  </si>
  <si>
    <t>12609.025</t>
    <phoneticPr fontId="0" type="noConversion"/>
  </si>
  <si>
    <t>11313</t>
    <phoneticPr fontId="0" type="noConversion"/>
  </si>
  <si>
    <t>11314</t>
    <phoneticPr fontId="0" type="noConversion"/>
  </si>
  <si>
    <t>11315</t>
    <phoneticPr fontId="0" type="noConversion"/>
  </si>
  <si>
    <t>11318</t>
    <phoneticPr fontId="0" type="noConversion"/>
  </si>
  <si>
    <t>11319</t>
    <phoneticPr fontId="0" type="noConversion"/>
  </si>
  <si>
    <t>11320</t>
    <phoneticPr fontId="0" type="noConversion"/>
  </si>
  <si>
    <t>11321</t>
    <phoneticPr fontId="0" type="noConversion"/>
  </si>
  <si>
    <t>11322</t>
    <phoneticPr fontId="0" type="noConversion"/>
  </si>
  <si>
    <t>11401</t>
    <phoneticPr fontId="0" type="noConversion"/>
  </si>
  <si>
    <t>11402</t>
    <phoneticPr fontId="0" type="noConversion"/>
  </si>
  <si>
    <t>11403</t>
    <phoneticPr fontId="0" type="noConversion"/>
  </si>
  <si>
    <t>11404</t>
    <phoneticPr fontId="0" type="noConversion"/>
  </si>
  <si>
    <t>11405</t>
    <phoneticPr fontId="0" type="noConversion"/>
  </si>
  <si>
    <r>
      <t xml:space="preserve">Compressor Std Eff Univ. 4 - 5 T </t>
    </r>
    <r>
      <rPr>
        <sz val="10"/>
        <color indexed="10"/>
        <rFont val="Arial"/>
        <family val="2"/>
      </rPr>
      <t>Special Order *</t>
    </r>
    <phoneticPr fontId="0" type="noConversion"/>
  </si>
  <si>
    <r>
      <t xml:space="preserve">Replace Warr compressor 1.5 -3.5 T </t>
    </r>
    <r>
      <rPr>
        <sz val="10"/>
        <color indexed="10"/>
        <rFont val="Arial"/>
        <family val="2"/>
      </rPr>
      <t>Special Order *</t>
    </r>
    <phoneticPr fontId="0" type="noConversion"/>
  </si>
  <si>
    <r>
      <t xml:space="preserve">Replace Warr compressor 4 - 5 T </t>
    </r>
    <r>
      <rPr>
        <sz val="10"/>
        <color indexed="10"/>
        <rFont val="Arial"/>
        <family val="2"/>
      </rPr>
      <t>Special Order *</t>
    </r>
    <phoneticPr fontId="0" type="noConversion"/>
  </si>
  <si>
    <t>13611.050</t>
    <phoneticPr fontId="0" type="noConversion"/>
  </si>
  <si>
    <t>13612.250</t>
    <phoneticPr fontId="0" type="noConversion"/>
  </si>
  <si>
    <t>13613.250</t>
    <phoneticPr fontId="0" type="noConversion"/>
  </si>
  <si>
    <t>13614.025</t>
    <phoneticPr fontId="0" type="noConversion"/>
  </si>
  <si>
    <t>13615.025</t>
    <phoneticPr fontId="0" type="noConversion"/>
  </si>
  <si>
    <t>13701.010</t>
    <phoneticPr fontId="0" type="noConversion"/>
  </si>
  <si>
    <t>10514</t>
    <phoneticPr fontId="0" type="noConversion"/>
  </si>
  <si>
    <t>10601</t>
    <phoneticPr fontId="0" type="noConversion"/>
  </si>
  <si>
    <t>10602</t>
    <phoneticPr fontId="0" type="noConversion"/>
  </si>
  <si>
    <t>10603</t>
    <phoneticPr fontId="0" type="noConversion"/>
  </si>
  <si>
    <t>10604</t>
    <phoneticPr fontId="0" type="noConversion"/>
  </si>
  <si>
    <t>10605</t>
    <phoneticPr fontId="0" type="noConversion"/>
  </si>
  <si>
    <t>10606</t>
    <phoneticPr fontId="0" type="noConversion"/>
  </si>
  <si>
    <t>10607</t>
    <phoneticPr fontId="0" type="noConversion"/>
  </si>
  <si>
    <t>10608</t>
    <phoneticPr fontId="0" type="noConversion"/>
  </si>
  <si>
    <t>10701</t>
    <phoneticPr fontId="0" type="noConversion"/>
  </si>
  <si>
    <t>10702</t>
    <phoneticPr fontId="0" type="noConversion"/>
  </si>
  <si>
    <t>10703</t>
    <phoneticPr fontId="0" type="noConversion"/>
  </si>
  <si>
    <t>10704</t>
    <phoneticPr fontId="0" type="noConversion"/>
  </si>
  <si>
    <t>10705</t>
    <phoneticPr fontId="0" type="noConversion"/>
  </si>
  <si>
    <t>10706</t>
    <phoneticPr fontId="0" type="noConversion"/>
  </si>
  <si>
    <t>10801</t>
    <phoneticPr fontId="0" type="noConversion"/>
  </si>
  <si>
    <t>10804</t>
    <phoneticPr fontId="0" type="noConversion"/>
  </si>
  <si>
    <t>10805</t>
    <phoneticPr fontId="0" type="noConversion"/>
  </si>
  <si>
    <t>10806</t>
    <phoneticPr fontId="0" type="noConversion"/>
  </si>
  <si>
    <t>10903</t>
    <phoneticPr fontId="0" type="noConversion"/>
  </si>
  <si>
    <t>10902</t>
    <phoneticPr fontId="0" type="noConversion"/>
  </si>
  <si>
    <t>11002</t>
    <phoneticPr fontId="0" type="noConversion"/>
  </si>
  <si>
    <t>11003</t>
    <phoneticPr fontId="0" type="noConversion"/>
  </si>
  <si>
    <t>11004</t>
    <phoneticPr fontId="0" type="noConversion"/>
  </si>
  <si>
    <t>11005</t>
    <phoneticPr fontId="0" type="noConversion"/>
  </si>
  <si>
    <t>11006</t>
    <phoneticPr fontId="0" type="noConversion"/>
  </si>
  <si>
    <t>11007</t>
    <phoneticPr fontId="0" type="noConversion"/>
  </si>
  <si>
    <t>12906.075</t>
    <phoneticPr fontId="0" type="noConversion"/>
  </si>
  <si>
    <t>12907.075</t>
    <phoneticPr fontId="0" type="noConversion"/>
  </si>
  <si>
    <t>12908.100</t>
    <phoneticPr fontId="0" type="noConversion"/>
  </si>
  <si>
    <t>13001.050</t>
    <phoneticPr fontId="0" type="noConversion"/>
  </si>
  <si>
    <t>12210.050</t>
    <phoneticPr fontId="0" type="noConversion"/>
  </si>
  <si>
    <t>12211.050</t>
    <phoneticPr fontId="0" type="noConversion"/>
  </si>
  <si>
    <t>12301.025</t>
    <phoneticPr fontId="0" type="noConversion"/>
  </si>
  <si>
    <t>12302.015</t>
    <phoneticPr fontId="0" type="noConversion"/>
  </si>
  <si>
    <t>12303.005</t>
    <phoneticPr fontId="0" type="noConversion"/>
  </si>
  <si>
    <t>12304.050</t>
    <phoneticPr fontId="0" type="noConversion"/>
  </si>
  <si>
    <t>12305.025</t>
    <phoneticPr fontId="0" type="noConversion"/>
  </si>
  <si>
    <t>12401.025</t>
    <phoneticPr fontId="0" type="noConversion"/>
  </si>
  <si>
    <t>12402.025</t>
    <phoneticPr fontId="0" type="noConversion"/>
  </si>
  <si>
    <t>12403.025</t>
    <phoneticPr fontId="0" type="noConversion"/>
  </si>
  <si>
    <t>12404.050</t>
    <phoneticPr fontId="0" type="noConversion"/>
  </si>
  <si>
    <t>12405.025</t>
    <phoneticPr fontId="0" type="noConversion"/>
  </si>
  <si>
    <t>12406.050</t>
    <phoneticPr fontId="0" type="noConversion"/>
  </si>
  <si>
    <t>13804.050</t>
    <phoneticPr fontId="0" type="noConversion"/>
  </si>
  <si>
    <t>13805.025</t>
    <phoneticPr fontId="0" type="noConversion"/>
  </si>
  <si>
    <t>13806.025</t>
    <phoneticPr fontId="0" type="noConversion"/>
  </si>
  <si>
    <t>13807.025</t>
    <phoneticPr fontId="0" type="noConversion"/>
  </si>
  <si>
    <t>13808.015</t>
    <phoneticPr fontId="0" type="noConversion"/>
  </si>
  <si>
    <t>13809.015</t>
    <phoneticPr fontId="0" type="noConversion"/>
  </si>
  <si>
    <t>13811.150</t>
    <phoneticPr fontId="0" type="noConversion"/>
  </si>
  <si>
    <t>13901.200</t>
    <phoneticPr fontId="0" type="noConversion"/>
  </si>
  <si>
    <t>13902.100</t>
    <phoneticPr fontId="0" type="noConversion"/>
  </si>
  <si>
    <t>14001.050</t>
    <phoneticPr fontId="0" type="noConversion"/>
  </si>
  <si>
    <t>13314.050</t>
    <phoneticPr fontId="0" type="noConversion"/>
  </si>
  <si>
    <t>13315.025</t>
    <phoneticPr fontId="0" type="noConversion"/>
  </si>
  <si>
    <t>10204</t>
    <phoneticPr fontId="0" type="noConversion"/>
  </si>
  <si>
    <t>10205</t>
    <phoneticPr fontId="0" type="noConversion"/>
  </si>
  <si>
    <t>10206</t>
    <phoneticPr fontId="0" type="noConversion"/>
  </si>
  <si>
    <t>11406</t>
    <phoneticPr fontId="0" type="noConversion"/>
  </si>
  <si>
    <t>11501</t>
    <phoneticPr fontId="0" type="noConversion"/>
  </si>
  <si>
    <t>11502</t>
    <phoneticPr fontId="0" type="noConversion"/>
  </si>
  <si>
    <t>11601</t>
    <phoneticPr fontId="0" type="noConversion"/>
  </si>
  <si>
    <t>10501</t>
    <phoneticPr fontId="0" type="noConversion"/>
  </si>
  <si>
    <t>10503</t>
    <phoneticPr fontId="0" type="noConversion"/>
  </si>
  <si>
    <t>10504</t>
    <phoneticPr fontId="0" type="noConversion"/>
  </si>
  <si>
    <t>10505</t>
    <phoneticPr fontId="0" type="noConversion"/>
  </si>
  <si>
    <t>10506</t>
    <phoneticPr fontId="0" type="noConversion"/>
  </si>
  <si>
    <t>10507</t>
    <phoneticPr fontId="0" type="noConversion"/>
  </si>
  <si>
    <t>10508</t>
    <phoneticPr fontId="0" type="noConversion"/>
  </si>
  <si>
    <t>10509</t>
    <phoneticPr fontId="0" type="noConversion"/>
  </si>
  <si>
    <t>10510</t>
    <phoneticPr fontId="0" type="noConversion"/>
  </si>
  <si>
    <t>10511</t>
    <phoneticPr fontId="0" type="noConversion"/>
  </si>
  <si>
    <t>10512</t>
    <phoneticPr fontId="0" type="noConversion"/>
  </si>
  <si>
    <t>10513</t>
    <phoneticPr fontId="0" type="noConversion"/>
  </si>
  <si>
    <t>10302</t>
    <phoneticPr fontId="0" type="noConversion"/>
  </si>
  <si>
    <t>10303</t>
    <phoneticPr fontId="0" type="noConversion"/>
  </si>
  <si>
    <t>10305</t>
    <phoneticPr fontId="0" type="noConversion"/>
  </si>
  <si>
    <t>10306</t>
    <phoneticPr fontId="0" type="noConversion"/>
  </si>
  <si>
    <t>10307</t>
    <phoneticPr fontId="0" type="noConversion"/>
  </si>
  <si>
    <t>10308</t>
    <phoneticPr fontId="0" type="noConversion"/>
  </si>
  <si>
    <t>10309</t>
    <phoneticPr fontId="0" type="noConversion"/>
  </si>
  <si>
    <t>10401</t>
    <phoneticPr fontId="0" type="noConversion"/>
  </si>
  <si>
    <t>11701</t>
    <phoneticPr fontId="0" type="noConversion"/>
  </si>
  <si>
    <t>11702</t>
    <phoneticPr fontId="0" type="noConversion"/>
  </si>
  <si>
    <t>13609.050</t>
    <phoneticPr fontId="0" type="noConversion"/>
  </si>
  <si>
    <t>13610.050</t>
    <phoneticPr fontId="0" type="noConversion"/>
  </si>
  <si>
    <t>13002.025</t>
    <phoneticPr fontId="0" type="noConversion"/>
  </si>
  <si>
    <t>13003.025</t>
    <phoneticPr fontId="0" type="noConversion"/>
  </si>
  <si>
    <t>13004.025</t>
    <phoneticPr fontId="0" type="noConversion"/>
  </si>
  <si>
    <t>13005.050</t>
    <phoneticPr fontId="0" type="noConversion"/>
  </si>
  <si>
    <t>11703</t>
    <phoneticPr fontId="0" type="noConversion"/>
  </si>
  <si>
    <t>11704</t>
    <phoneticPr fontId="0" type="noConversion"/>
  </si>
  <si>
    <t>11705</t>
    <phoneticPr fontId="0" type="noConversion"/>
  </si>
  <si>
    <t>11706</t>
    <phoneticPr fontId="0" type="noConversion"/>
  </si>
  <si>
    <t>11708</t>
    <phoneticPr fontId="0" type="noConversion"/>
  </si>
  <si>
    <t>SECTION 3</t>
    <phoneticPr fontId="18" type="noConversion"/>
  </si>
  <si>
    <t>SECTION 4</t>
    <phoneticPr fontId="18" type="noConversion"/>
  </si>
  <si>
    <t>COIL AIR RESTRICTION</t>
    <phoneticPr fontId="18" type="noConversion"/>
  </si>
  <si>
    <t>SECTION 5</t>
    <phoneticPr fontId="18" type="noConversion"/>
  </si>
  <si>
    <t>SECTION 6</t>
    <phoneticPr fontId="18" type="noConversion"/>
  </si>
  <si>
    <t>SECTION 7</t>
    <phoneticPr fontId="18" type="noConversion"/>
  </si>
  <si>
    <t>SECTION 8</t>
    <phoneticPr fontId="18" type="noConversion"/>
  </si>
  <si>
    <t>SECTION 9</t>
    <phoneticPr fontId="18" type="noConversion"/>
  </si>
  <si>
    <t>SECTION 10</t>
    <phoneticPr fontId="18" type="noConversion"/>
  </si>
  <si>
    <t>SECTION 11</t>
    <phoneticPr fontId="18" type="noConversion"/>
  </si>
  <si>
    <t>SECTION 12</t>
    <phoneticPr fontId="18" type="noConversion"/>
  </si>
  <si>
    <t>SECTION 13</t>
    <phoneticPr fontId="18" type="noConversion"/>
  </si>
  <si>
    <t>SECTION 14</t>
    <phoneticPr fontId="18" type="noConversion"/>
  </si>
  <si>
    <t>SECTION 15</t>
    <phoneticPr fontId="18" type="noConversion"/>
  </si>
  <si>
    <t>SECTION 16</t>
    <phoneticPr fontId="18" type="noConversion"/>
  </si>
  <si>
    <t>SECTION 17</t>
    <phoneticPr fontId="18" type="noConversion"/>
  </si>
  <si>
    <t>SECTION 18</t>
    <phoneticPr fontId="18" type="noConversion"/>
  </si>
  <si>
    <t>SECTION 19</t>
    <phoneticPr fontId="18" type="noConversion"/>
  </si>
  <si>
    <t>SECTION 20</t>
    <phoneticPr fontId="18" type="noConversion"/>
  </si>
  <si>
    <t>SECTION 21</t>
    <phoneticPr fontId="18" type="noConversion"/>
  </si>
  <si>
    <t>SECTION 22</t>
    <phoneticPr fontId="18" type="noConversion"/>
  </si>
  <si>
    <t>SECTION 23</t>
    <phoneticPr fontId="18" type="noConversion"/>
  </si>
  <si>
    <t>SECTION 24</t>
    <phoneticPr fontId="18" type="noConversion"/>
  </si>
  <si>
    <t>SECTION 25</t>
    <phoneticPr fontId="18" type="noConversion"/>
  </si>
  <si>
    <t>SECTION 26</t>
    <phoneticPr fontId="18" type="noConversion"/>
  </si>
  <si>
    <t>SECTION 27</t>
    <phoneticPr fontId="18" type="noConversion"/>
  </si>
  <si>
    <t>11008</t>
    <phoneticPr fontId="0" type="noConversion"/>
  </si>
  <si>
    <t>11009</t>
    <phoneticPr fontId="0" type="noConversion"/>
  </si>
  <si>
    <t>11010</t>
    <phoneticPr fontId="0" type="noConversion"/>
  </si>
  <si>
    <t>11101</t>
    <phoneticPr fontId="0" type="noConversion"/>
  </si>
  <si>
    <t>11102</t>
    <phoneticPr fontId="0" type="noConversion"/>
  </si>
  <si>
    <t>11103</t>
    <phoneticPr fontId="0" type="noConversion"/>
  </si>
  <si>
    <t>11104</t>
    <phoneticPr fontId="0" type="noConversion"/>
  </si>
  <si>
    <t>11105</t>
    <phoneticPr fontId="0" type="noConversion"/>
  </si>
  <si>
    <t>11106</t>
    <phoneticPr fontId="0" type="noConversion"/>
  </si>
  <si>
    <t>11107</t>
    <phoneticPr fontId="0" type="noConversion"/>
  </si>
  <si>
    <t>11201</t>
    <phoneticPr fontId="0" type="noConversion"/>
  </si>
  <si>
    <t>11202</t>
    <phoneticPr fontId="0" type="noConversion"/>
  </si>
  <si>
    <t>11203</t>
    <phoneticPr fontId="0" type="noConversion"/>
  </si>
  <si>
    <t>11204</t>
    <phoneticPr fontId="0" type="noConversion"/>
  </si>
  <si>
    <t>11301</t>
    <phoneticPr fontId="0" type="noConversion"/>
  </si>
  <si>
    <t>11302</t>
    <phoneticPr fontId="0" type="noConversion"/>
  </si>
  <si>
    <t>11303</t>
    <phoneticPr fontId="0" type="noConversion"/>
  </si>
  <si>
    <t>11305</t>
    <phoneticPr fontId="0" type="noConversion"/>
  </si>
  <si>
    <t>11306</t>
    <phoneticPr fontId="0" type="noConversion"/>
  </si>
  <si>
    <t>11307</t>
    <phoneticPr fontId="0" type="noConversion"/>
  </si>
  <si>
    <t>11308</t>
    <phoneticPr fontId="0" type="noConversion"/>
  </si>
  <si>
    <t>11311</t>
    <phoneticPr fontId="0" type="noConversion"/>
  </si>
  <si>
    <t>11312</t>
    <phoneticPr fontId="0" type="noConversion"/>
  </si>
  <si>
    <t>ZONE VALVE</t>
  </si>
  <si>
    <t xml:space="preserve">WATER FEEDERS / RELIEFS </t>
  </si>
  <si>
    <t>Drain &amp; Purge with Refill - Per Floor</t>
  </si>
  <si>
    <t>Pump: 100 serices B&amp;G Bonze**</t>
  </si>
  <si>
    <t>XXXXXXXXXXXXXXXXX</t>
  </si>
  <si>
    <t>SECTION XX</t>
  </si>
  <si>
    <t>Squick steam boiler purge treatment</t>
  </si>
  <si>
    <t>Clean cutoff probe</t>
  </si>
  <si>
    <t>Steam water feed  Hydro Level VXT24/120</t>
  </si>
  <si>
    <t>Air Vent Steam: 1/2-3/4" Main Air Vent #74</t>
  </si>
  <si>
    <t>Air Vent Water: 1/8" manual key vent</t>
  </si>
  <si>
    <t>Air Vent Water: 1/8" Air Vent #67</t>
  </si>
  <si>
    <t>Air Vent Steam: 1/8" Air Vent adjustable 1A</t>
  </si>
  <si>
    <t>Pump motor 1/12 hp   SPEC ORDER</t>
  </si>
  <si>
    <t>Pump: 100 series B&amp;G red pump**  SPEC ORDER</t>
  </si>
  <si>
    <t>Steam gauge glass</t>
  </si>
  <si>
    <t>Steam gauge glass set</t>
  </si>
  <si>
    <t>Steam 1/8 siphon pig tail</t>
  </si>
  <si>
    <t>K05600802</t>
  </si>
  <si>
    <t>Replace  1/2" Backflow Preventor  "daul check with vent"</t>
  </si>
  <si>
    <t>Replace Low Water Float Cut-off type  MM #67</t>
  </si>
  <si>
    <t>Replace Low Water Cut-off Probe type Hydro Level CG450</t>
  </si>
  <si>
    <t>Replace Steam PSI Switch  PA404</t>
  </si>
  <si>
    <t xml:space="preserve">Fill Valve Auto / Pressure Reducing </t>
  </si>
  <si>
    <t>EXTROL #30 Bladder Expansion Tank</t>
  </si>
  <si>
    <t>EXTROL #15 Bladder Expansion Tank</t>
  </si>
  <si>
    <t>EXTROL #60 Bladder Expansion Tank</t>
  </si>
  <si>
    <t>Replace Overhead Exp Tank  12x30" with tank drian</t>
  </si>
  <si>
    <t>Replace expansion tank drain only</t>
  </si>
  <si>
    <t>13222</t>
  </si>
  <si>
    <t>Hot Oil Treatment for slug in oil tanks</t>
  </si>
  <si>
    <t>EXPANSION TANKS / MISC.</t>
  </si>
  <si>
    <t>EXPANSION TANKS / MISC</t>
  </si>
  <si>
    <t>Zone valve power head  Taco #570 (head only)</t>
  </si>
  <si>
    <t>Complete zone valve  Taco #570   1"</t>
  </si>
  <si>
    <t>Complete zone valve  Taco #570   3/4"</t>
  </si>
  <si>
    <t>10013</t>
  </si>
  <si>
    <t>Precision tune-up "NTI"  up to 200 BTUs gas boiler with gasket kit</t>
  </si>
  <si>
    <t>Gasket with bolts replacement  up to 1.25"   **</t>
  </si>
  <si>
    <t>Flange replacement up to 1.25"  **  SPEC ORDER</t>
  </si>
  <si>
    <t>Isolation Valves (2), 1.25"max   **  SPEC ORDER</t>
  </si>
  <si>
    <t>Isolation valves (2), 1.25"max, w/ NEW pump ** SPEC ORDER</t>
  </si>
  <si>
    <t>Pump: Grunfoss UPS 15/58  w/o Flg (equal to Taco 007) w/o Flg. **</t>
  </si>
  <si>
    <t>Pump: Grunfoss UPS 1526/99 (equal to Taco 011)  w/o Flg.  ** SPEC ORDER</t>
  </si>
  <si>
    <t>SECTION xx</t>
  </si>
  <si>
    <t>xxxxxxxxxx</t>
  </si>
  <si>
    <t>IGNITION GAS</t>
  </si>
  <si>
    <t>INDEX:  HVAC</t>
  </si>
  <si>
    <t>Incl.</t>
  </si>
  <si>
    <t>$100 add</t>
  </si>
  <si>
    <t>Replace high voltage fuse  (600v  60amp max)</t>
  </si>
  <si>
    <t>Replace contactor - (1-2 pole)</t>
  </si>
  <si>
    <t xml:space="preserve">Replace porcelain and electrodes kit </t>
  </si>
  <si>
    <t xml:space="preserve">Ceiling Saver:  Float switch for existing emergency pan </t>
  </si>
  <si>
    <t xml:space="preserve">Ceiling Saver:  EZ Trap- plumb into existing drain line </t>
  </si>
  <si>
    <t>13703</t>
  </si>
  <si>
    <t>13704</t>
  </si>
  <si>
    <t>Manually duct seal exposed joints - Minor 1</t>
  </si>
  <si>
    <t>Manually duct seal exposed joints - Minor 2</t>
  </si>
  <si>
    <t>13705</t>
  </si>
  <si>
    <t>Manually duct seal exposed joints - Major 3</t>
  </si>
  <si>
    <t>Commercial Diagnostic - Level A</t>
  </si>
  <si>
    <t>Commercial Diagnostic - Level B</t>
  </si>
  <si>
    <t>Commercial Diagnostic - Level C</t>
  </si>
  <si>
    <t>Commercial Diagnostic - Level D</t>
  </si>
  <si>
    <t>Commercial Diagnostic - Level E</t>
  </si>
  <si>
    <t>Commercial Diagnostic - Level F</t>
  </si>
  <si>
    <t>Commercial Diagnostic - Level G</t>
  </si>
  <si>
    <t>Commercial Diagnostic - Level H</t>
  </si>
  <si>
    <t>10101.051</t>
  </si>
  <si>
    <t>10101.052</t>
  </si>
  <si>
    <t>10101.053</t>
  </si>
  <si>
    <t>10101.054</t>
  </si>
  <si>
    <t>10101.055</t>
  </si>
  <si>
    <t>10101.056</t>
  </si>
  <si>
    <t>10101.057</t>
  </si>
  <si>
    <t>10014</t>
  </si>
  <si>
    <t>10015</t>
  </si>
  <si>
    <t>10016</t>
  </si>
  <si>
    <t>10017</t>
  </si>
  <si>
    <t>10018</t>
  </si>
  <si>
    <t>10019</t>
  </si>
  <si>
    <t>10020</t>
  </si>
  <si>
    <t>10021</t>
  </si>
  <si>
    <t>Every Customer should OWN a ABC  Inc. Ultimate Savings Club for $195.00.  It’s a great deal at a GREAT PRICE and can prevent future break downs or failures from occuring!</t>
  </si>
  <si>
    <r>
      <t xml:space="preserve">&gt;   All Work is completed to Environmental Standards.                                                                                                                                                                                                                &gt;   A ABC </t>
    </r>
    <r>
      <rPr>
        <b/>
        <i/>
        <sz val="18"/>
        <color indexed="13"/>
        <rFont val="Arial"/>
        <family val="2"/>
      </rPr>
      <t>Ultimate Saving Club</t>
    </r>
    <r>
      <rPr>
        <sz val="18"/>
        <color indexed="9"/>
        <rFont val="Arial"/>
        <family val="2"/>
      </rPr>
      <t xml:space="preserve"> will save you money and offer peace of mind.</t>
    </r>
  </si>
  <si>
    <t>&gt;   All Work is completed to Environmental Standards.                                                                                                                                                                                                                &gt;   A ABC Ultimate Saving Club will save you money and offer peace of mind.</t>
  </si>
  <si>
    <t>HVAC Dispatch Fee  (whatever County or City you Live)</t>
  </si>
  <si>
    <t>Labor Price</t>
  </si>
  <si>
    <t>Business Book</t>
  </si>
  <si>
    <t>Repair Number</t>
  </si>
  <si>
    <t>Task Time/Hrs.</t>
  </si>
  <si>
    <t>Overtime Price</t>
  </si>
  <si>
    <t xml:space="preserve">Standard Price </t>
  </si>
  <si>
    <t>USA Customer Price</t>
  </si>
  <si>
    <t>Actual Parts Retail Price w/ Taxes</t>
  </si>
  <si>
    <t>Inventory Kit Numbers</t>
  </si>
  <si>
    <t>Tax Rate Actual Tax Cost</t>
  </si>
  <si>
    <t>All Materials &amp; Parts Cost</t>
  </si>
  <si>
    <t>Raw Labor Cost for Task Time</t>
  </si>
  <si>
    <t>Non-Stock Traval Adder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</si>
</sst>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4" formatCode="_(&quot;$&quot;* #,##0.00_);_(&quot;$&quot;* \(#,##0.00\);_(&quot;$&quot;* &quot;-&quot;??_);_(@_)"/>
    <numFmt numFmtId="43" formatCode="_(* #,##0.00_);_(* \(#,##0.00\);_(* &quot;-&quot;??_);_(@_)"/>
    <numFmt numFmtId="164" formatCode="&quot;$&quot;#,##0"/>
    <numFmt numFmtId="165" formatCode="_(&quot;$&quot;* #,##0_);_(&quot;$&quot;* \(#,##0\);_(&quot;$&quot;* &quot;-&quot;??_);_(@_)"/>
    <numFmt numFmtId="166" formatCode="0.000"/>
    <numFmt numFmtId="167" formatCode="&quot;$&quot;#,##0.00"/>
    <numFmt numFmtId="168" formatCode="_([$$-409]* #,##0.00_);_([$$-409]* \(#,##0.00\);_([$$-409]* &quot;-&quot;??_);_(@_)"/>
  </numFmts>
  <fonts count="45" x14ac:knownFonts="1">
    <font>
      <sz val="10"/>
      <name val="Arial"/>
    </font>
    <font>
      <b/>
      <sz val="10"/>
      <name val="Arial"/>
      <family val="2"/>
    </font>
    <font>
      <b/>
      <sz val="12"/>
      <name val="Times New Roman"/>
      <family val="1"/>
    </font>
    <font>
      <b/>
      <sz val="12"/>
      <name val="Arial"/>
      <family val="2"/>
    </font>
    <font>
      <sz val="10"/>
      <name val="Arial"/>
      <family val="2"/>
    </font>
    <font>
      <b/>
      <sz val="10"/>
      <color indexed="10"/>
      <name val="Arial"/>
      <family val="2"/>
    </font>
    <font>
      <b/>
      <sz val="10"/>
      <color indexed="12"/>
      <name val="Arial"/>
      <family val="2"/>
    </font>
    <font>
      <b/>
      <sz val="14"/>
      <name val="Arial"/>
      <family val="2"/>
    </font>
    <font>
      <sz val="14"/>
      <name val="Arial"/>
      <family val="2"/>
    </font>
    <font>
      <sz val="8"/>
      <color indexed="81"/>
      <name val="Tahoma"/>
      <family val="2"/>
    </font>
    <font>
      <b/>
      <sz val="8"/>
      <color indexed="81"/>
      <name val="Tahoma"/>
      <family val="2"/>
    </font>
    <font>
      <b/>
      <sz val="14"/>
      <color indexed="12"/>
      <name val="Arial"/>
      <family val="2"/>
    </font>
    <font>
      <b/>
      <sz val="10"/>
      <color indexed="8"/>
      <name val="Arial"/>
      <family val="2"/>
    </font>
    <font>
      <b/>
      <i/>
      <sz val="10"/>
      <color indexed="10"/>
      <name val="Arial"/>
      <family val="2"/>
    </font>
    <font>
      <sz val="10"/>
      <color indexed="10"/>
      <name val="Arial"/>
      <family val="2"/>
    </font>
    <font>
      <b/>
      <i/>
      <sz val="10"/>
      <name val="Arial"/>
      <family val="2"/>
    </font>
    <font>
      <b/>
      <sz val="14"/>
      <color indexed="8"/>
      <name val="Arial"/>
      <family val="2"/>
    </font>
    <font>
      <sz val="10"/>
      <color indexed="8"/>
      <name val="Arial"/>
      <family val="2"/>
    </font>
    <font>
      <sz val="8"/>
      <name val="Verdana"/>
      <family val="2"/>
    </font>
    <font>
      <sz val="8"/>
      <name val="Arial"/>
      <family val="2"/>
    </font>
    <font>
      <b/>
      <sz val="8"/>
      <color indexed="10"/>
      <name val="Arial"/>
      <family val="2"/>
    </font>
    <font>
      <i/>
      <sz val="10"/>
      <name val="Arial"/>
      <family val="2"/>
    </font>
    <font>
      <b/>
      <i/>
      <sz val="8"/>
      <color indexed="10"/>
      <name val="Arial"/>
      <family val="2"/>
    </font>
    <font>
      <sz val="10"/>
      <name val="Arial"/>
      <family val="2"/>
    </font>
    <font>
      <sz val="10"/>
      <name val="Arial"/>
      <family val="2"/>
    </font>
    <font>
      <sz val="14"/>
      <color indexed="9"/>
      <name val="Baskerville Old Face"/>
      <family val="1"/>
    </font>
    <font>
      <sz val="18"/>
      <name val="Arial"/>
      <family val="2"/>
    </font>
    <font>
      <sz val="16"/>
      <name val="Arial"/>
      <family val="2"/>
    </font>
    <font>
      <b/>
      <sz val="16"/>
      <name val="Arial"/>
      <family val="2"/>
    </font>
    <font>
      <sz val="16"/>
      <color indexed="10"/>
      <name val="Arial"/>
      <family val="2"/>
    </font>
    <font>
      <sz val="16"/>
      <color indexed="56"/>
      <name val="Arial"/>
      <family val="2"/>
    </font>
    <font>
      <sz val="22"/>
      <color indexed="9"/>
      <name val="Arial Black"/>
      <family val="2"/>
    </font>
    <font>
      <b/>
      <sz val="18"/>
      <name val="Arial"/>
      <family val="2"/>
    </font>
    <font>
      <sz val="18"/>
      <color indexed="9"/>
      <name val="Arial"/>
      <family val="2"/>
    </font>
    <font>
      <b/>
      <i/>
      <sz val="18"/>
      <color indexed="13"/>
      <name val="Arial"/>
      <family val="2"/>
    </font>
    <font>
      <sz val="18"/>
      <color indexed="10"/>
      <name val="Arial"/>
      <family val="2"/>
    </font>
    <font>
      <sz val="18"/>
      <color indexed="56"/>
      <name val="Arial"/>
      <family val="2"/>
    </font>
    <font>
      <b/>
      <i/>
      <sz val="16"/>
      <name val="Arial"/>
      <family val="2"/>
    </font>
    <font>
      <b/>
      <sz val="28"/>
      <name val="Arial"/>
      <family val="2"/>
    </font>
    <font>
      <b/>
      <sz val="36"/>
      <name val="Arial"/>
      <family val="2"/>
    </font>
    <font>
      <b/>
      <sz val="28"/>
      <color indexed="10"/>
      <name val="Arial"/>
      <family val="2"/>
    </font>
    <font>
      <sz val="10"/>
      <name val="Arial"/>
      <family val="2"/>
    </font>
    <font>
      <sz val="10"/>
      <name val="Arial"/>
      <family val="2"/>
    </font>
    <font>
      <b/>
      <sz val="22"/>
      <color theme="0"/>
      <name val="Arial"/>
      <family val="2"/>
    </font>
    <font>
      <b/>
      <sz val="10"/>
      <name val="Times New Roman"/>
      <family val="1"/>
    </font>
  </fonts>
  <fills count="10">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5"/>
        <bgColor indexed="64"/>
      </patternFill>
    </fill>
    <fill>
      <patternFill patternType="solid">
        <fgColor rgb="FFFFFF00"/>
        <bgColor indexed="64"/>
      </patternFill>
    </fill>
    <fill>
      <patternFill patternType="solid">
        <fgColor theme="3" tint="0.79998168889431442"/>
        <bgColor indexed="64"/>
      </patternFill>
    </fill>
    <fill>
      <patternFill patternType="solid">
        <fgColor indexed="8"/>
        <bgColor indexed="64"/>
      </patternFill>
    </fill>
    <fill>
      <patternFill patternType="solid">
        <fgColor indexed="16"/>
        <bgColor indexed="64"/>
      </patternFill>
    </fill>
    <fill>
      <patternFill patternType="solid">
        <fgColor theme="5" tint="-0.249977111117893"/>
        <bgColor indexed="64"/>
      </patternFill>
    </fill>
  </fills>
  <borders count="46">
    <border>
      <left/>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41">
    <xf numFmtId="0" fontId="0" fillId="0" borderId="0" xfId="0"/>
    <xf numFmtId="0" fontId="1" fillId="0" borderId="0" xfId="0" applyFont="1"/>
    <xf numFmtId="0" fontId="2" fillId="0" borderId="0" xfId="0" applyFont="1" applyAlignment="1">
      <alignment horizontal="center"/>
    </xf>
    <xf numFmtId="0" fontId="0" fillId="0" borderId="2" xfId="0" applyBorder="1"/>
    <xf numFmtId="0" fontId="0" fillId="0" borderId="1" xfId="0" applyBorder="1"/>
    <xf numFmtId="0" fontId="0" fillId="0" borderId="7" xfId="0" applyBorder="1"/>
    <xf numFmtId="0" fontId="0" fillId="0" borderId="8" xfId="0" applyBorder="1"/>
    <xf numFmtId="0" fontId="3" fillId="0" borderId="0" xfId="0" applyFont="1"/>
    <xf numFmtId="0" fontId="3" fillId="0" borderId="1" xfId="0" applyFont="1" applyBorder="1"/>
    <xf numFmtId="43" fontId="3" fillId="3" borderId="10" xfId="1" applyFont="1" applyFill="1" applyBorder="1"/>
    <xf numFmtId="43" fontId="3" fillId="3" borderId="12" xfId="1" applyFont="1" applyFill="1" applyBorder="1"/>
    <xf numFmtId="43" fontId="3" fillId="3" borderId="13" xfId="1" applyFont="1" applyFill="1" applyBorder="1"/>
    <xf numFmtId="0" fontId="3" fillId="0" borderId="2" xfId="0" applyFont="1" applyBorder="1"/>
    <xf numFmtId="43" fontId="3" fillId="3" borderId="8" xfId="1" applyFont="1" applyFill="1" applyBorder="1"/>
    <xf numFmtId="0" fontId="0" fillId="3" borderId="7" xfId="0" applyFill="1" applyBorder="1"/>
    <xf numFmtId="0" fontId="0" fillId="3" borderId="8" xfId="0" applyFill="1" applyBorder="1"/>
    <xf numFmtId="44" fontId="0" fillId="0" borderId="7" xfId="2" applyFont="1" applyBorder="1"/>
    <xf numFmtId="44" fontId="0" fillId="0" borderId="0" xfId="2" applyFont="1" applyBorder="1"/>
    <xf numFmtId="44" fontId="0" fillId="0" borderId="8" xfId="2" applyFont="1" applyBorder="1"/>
    <xf numFmtId="44" fontId="7" fillId="0" borderId="0" xfId="2" applyFont="1"/>
    <xf numFmtId="10" fontId="0" fillId="0" borderId="0" xfId="3" applyNumberFormat="1" applyFont="1" applyBorder="1"/>
    <xf numFmtId="0" fontId="0" fillId="0" borderId="11" xfId="0" applyBorder="1"/>
    <xf numFmtId="0" fontId="0" fillId="0" borderId="14" xfId="0" applyBorder="1"/>
    <xf numFmtId="10" fontId="0" fillId="3" borderId="0" xfId="3" applyNumberFormat="1" applyFont="1" applyFill="1"/>
    <xf numFmtId="0" fontId="7" fillId="0" borderId="0" xfId="0" applyFont="1"/>
    <xf numFmtId="0" fontId="1" fillId="0" borderId="9" xfId="0" applyFont="1" applyBorder="1"/>
    <xf numFmtId="0" fontId="1" fillId="0" borderId="11" xfId="0" applyFont="1" applyBorder="1"/>
    <xf numFmtId="0" fontId="1" fillId="0" borderId="17" xfId="0" applyFont="1" applyBorder="1"/>
    <xf numFmtId="0" fontId="0" fillId="0" borderId="18" xfId="0" applyBorder="1"/>
    <xf numFmtId="0" fontId="1" fillId="0" borderId="19" xfId="0" applyFont="1" applyBorder="1"/>
    <xf numFmtId="0" fontId="0" fillId="0" borderId="20" xfId="0" applyBorder="1"/>
    <xf numFmtId="0" fontId="0" fillId="0" borderId="21" xfId="0" applyBorder="1"/>
    <xf numFmtId="0" fontId="0" fillId="0" borderId="22" xfId="0" applyBorder="1"/>
    <xf numFmtId="0" fontId="0" fillId="3" borderId="23" xfId="0" applyFill="1" applyBorder="1"/>
    <xf numFmtId="44" fontId="0" fillId="3" borderId="24" xfId="2" applyFont="1" applyFill="1" applyBorder="1"/>
    <xf numFmtId="10" fontId="0" fillId="3" borderId="25" xfId="3" applyNumberFormat="1" applyFont="1" applyFill="1" applyBorder="1"/>
    <xf numFmtId="0" fontId="0" fillId="0" borderId="26" xfId="0" applyBorder="1"/>
    <xf numFmtId="44" fontId="0" fillId="0" borderId="25" xfId="2" applyFont="1" applyBorder="1"/>
    <xf numFmtId="10" fontId="7" fillId="0" borderId="24" xfId="3" applyNumberFormat="1" applyFont="1" applyBorder="1"/>
    <xf numFmtId="165" fontId="11" fillId="0" borderId="27" xfId="2" applyNumberFormat="1" applyFont="1" applyBorder="1"/>
    <xf numFmtId="10" fontId="0" fillId="3" borderId="24" xfId="3" applyNumberFormat="1" applyFont="1" applyFill="1" applyBorder="1"/>
    <xf numFmtId="10" fontId="0" fillId="3" borderId="27" xfId="3" applyNumberFormat="1" applyFont="1" applyFill="1" applyBorder="1"/>
    <xf numFmtId="10" fontId="0" fillId="0" borderId="27" xfId="3" applyNumberFormat="1" applyFont="1" applyBorder="1"/>
    <xf numFmtId="10" fontId="0" fillId="3" borderId="28" xfId="3" applyNumberFormat="1" applyFont="1" applyFill="1" applyBorder="1"/>
    <xf numFmtId="0" fontId="7" fillId="0" borderId="0" xfId="0" applyFont="1" applyAlignment="1">
      <alignment horizontal="center"/>
    </xf>
    <xf numFmtId="44" fontId="1" fillId="0" borderId="0" xfId="2" applyFont="1" applyAlignment="1">
      <alignment horizontal="center"/>
    </xf>
    <xf numFmtId="165" fontId="0" fillId="0" borderId="0" xfId="0" applyNumberFormat="1" applyAlignment="1">
      <alignment horizontal="center"/>
    </xf>
    <xf numFmtId="0" fontId="0" fillId="0" borderId="0" xfId="0" applyAlignment="1">
      <alignment horizontal="center"/>
    </xf>
    <xf numFmtId="44" fontId="0" fillId="0" borderId="0" xfId="2" applyFont="1" applyBorder="1" applyAlignment="1">
      <alignment horizontal="center"/>
    </xf>
    <xf numFmtId="0" fontId="1" fillId="0" borderId="30" xfId="0" applyFont="1" applyBorder="1"/>
    <xf numFmtId="44" fontId="0" fillId="4" borderId="0" xfId="2" applyFont="1" applyFill="1" applyBorder="1"/>
    <xf numFmtId="0" fontId="4" fillId="0" borderId="0" xfId="0" applyFont="1"/>
    <xf numFmtId="0" fontId="0" fillId="5" borderId="7" xfId="0" applyFill="1" applyBorder="1"/>
    <xf numFmtId="0" fontId="0" fillId="5" borderId="8" xfId="0" applyFill="1" applyBorder="1"/>
    <xf numFmtId="0" fontId="4" fillId="0" borderId="7" xfId="0" applyFont="1" applyBorder="1"/>
    <xf numFmtId="44" fontId="4" fillId="0" borderId="7" xfId="2" applyFont="1" applyBorder="1"/>
    <xf numFmtId="166" fontId="0" fillId="0" borderId="2" xfId="0" quotePrefix="1" applyNumberFormat="1" applyBorder="1" applyAlignment="1">
      <alignment horizontal="left"/>
    </xf>
    <xf numFmtId="0" fontId="23" fillId="0" borderId="0" xfId="0" applyFont="1"/>
    <xf numFmtId="0" fontId="3" fillId="0" borderId="0" xfId="0" applyFont="1" applyAlignment="1">
      <alignment horizontal="center"/>
    </xf>
    <xf numFmtId="164" fontId="5" fillId="0" borderId="7" xfId="2" applyNumberFormat="1" applyFont="1" applyBorder="1" applyAlignment="1">
      <alignment horizontal="center"/>
    </xf>
    <xf numFmtId="164" fontId="5" fillId="0" borderId="7" xfId="2" applyNumberFormat="1" applyFont="1" applyFill="1" applyBorder="1" applyAlignment="1">
      <alignment horizontal="center"/>
    </xf>
    <xf numFmtId="164" fontId="12" fillId="0" borderId="7" xfId="2" applyNumberFormat="1" applyFont="1" applyFill="1" applyBorder="1" applyAlignment="1">
      <alignment horizontal="center"/>
    </xf>
    <xf numFmtId="0" fontId="8" fillId="0" borderId="0" xfId="0" applyFont="1" applyAlignment="1">
      <alignment horizontal="center"/>
    </xf>
    <xf numFmtId="0" fontId="0" fillId="0" borderId="7" xfId="0" applyBorder="1" applyAlignment="1">
      <alignment horizontal="center"/>
    </xf>
    <xf numFmtId="0" fontId="0" fillId="0" borderId="8" xfId="0" applyBorder="1" applyAlignment="1">
      <alignment horizontal="center"/>
    </xf>
    <xf numFmtId="0" fontId="24" fillId="0" borderId="0" xfId="0" applyFont="1"/>
    <xf numFmtId="167" fontId="0" fillId="0" borderId="0" xfId="0" applyNumberFormat="1" applyAlignment="1">
      <alignment horizontal="center"/>
    </xf>
    <xf numFmtId="4" fontId="0" fillId="0" borderId="0" xfId="0" applyNumberFormat="1" applyAlignment="1">
      <alignment horizontal="center"/>
    </xf>
    <xf numFmtId="0" fontId="25" fillId="0" borderId="0" xfId="0" applyFont="1" applyAlignment="1">
      <alignment horizontal="center" vertical="center" wrapText="1"/>
    </xf>
    <xf numFmtId="167" fontId="27" fillId="0" borderId="0" xfId="0" applyNumberFormat="1" applyFont="1" applyAlignment="1">
      <alignment horizontal="center"/>
    </xf>
    <xf numFmtId="4" fontId="27" fillId="0" borderId="0" xfId="0" applyNumberFormat="1" applyFont="1" applyAlignment="1">
      <alignment horizontal="center"/>
    </xf>
    <xf numFmtId="167" fontId="28" fillId="0" borderId="31" xfId="0" applyNumberFormat="1" applyFont="1" applyBorder="1" applyAlignment="1">
      <alignment horizontal="left"/>
    </xf>
    <xf numFmtId="4" fontId="27" fillId="0" borderId="31" xfId="0" applyNumberFormat="1" applyFont="1" applyBorder="1" applyAlignment="1">
      <alignment horizontal="center"/>
    </xf>
    <xf numFmtId="167" fontId="32" fillId="0" borderId="31" xfId="0" applyNumberFormat="1" applyFont="1" applyBorder="1" applyAlignment="1">
      <alignment horizontal="left"/>
    </xf>
    <xf numFmtId="0" fontId="26" fillId="0" borderId="31" xfId="0" applyFont="1" applyBorder="1" applyAlignment="1">
      <alignment horizontal="center"/>
    </xf>
    <xf numFmtId="4" fontId="26" fillId="0" borderId="31" xfId="0" applyNumberFormat="1" applyFont="1" applyBorder="1" applyAlignment="1">
      <alignment horizontal="center"/>
    </xf>
    <xf numFmtId="0" fontId="27" fillId="0" borderId="34" xfId="0" applyFont="1" applyBorder="1" applyAlignment="1">
      <alignment horizontal="right"/>
    </xf>
    <xf numFmtId="0" fontId="27" fillId="0" borderId="18" xfId="0" applyFont="1" applyBorder="1" applyAlignment="1">
      <alignment horizontal="right"/>
    </xf>
    <xf numFmtId="167" fontId="39" fillId="0" borderId="0" xfId="0" applyNumberFormat="1" applyFont="1"/>
    <xf numFmtId="167" fontId="28" fillId="0" borderId="36" xfId="0" applyNumberFormat="1" applyFont="1" applyBorder="1" applyAlignment="1">
      <alignment horizontal="left"/>
    </xf>
    <xf numFmtId="4" fontId="27" fillId="0" borderId="36" xfId="0" applyNumberFormat="1" applyFont="1" applyBorder="1" applyAlignment="1">
      <alignment horizontal="center"/>
    </xf>
    <xf numFmtId="0" fontId="27" fillId="0" borderId="32" xfId="0" applyFont="1" applyBorder="1" applyAlignment="1">
      <alignment horizontal="right"/>
    </xf>
    <xf numFmtId="0" fontId="27" fillId="0" borderId="20" xfId="0" applyFont="1" applyBorder="1" applyAlignment="1">
      <alignment horizontal="right"/>
    </xf>
    <xf numFmtId="167" fontId="28" fillId="0" borderId="20" xfId="0" applyNumberFormat="1" applyFont="1" applyBorder="1" applyAlignment="1">
      <alignment horizontal="left"/>
    </xf>
    <xf numFmtId="4" fontId="27" fillId="0" borderId="20" xfId="0" applyNumberFormat="1" applyFont="1" applyBorder="1" applyAlignment="1">
      <alignment horizontal="center"/>
    </xf>
    <xf numFmtId="0" fontId="24" fillId="0" borderId="7" xfId="0" quotePrefix="1" applyFont="1" applyBorder="1" applyAlignment="1">
      <alignment horizontal="left"/>
    </xf>
    <xf numFmtId="0" fontId="0" fillId="0" borderId="7" xfId="0" quotePrefix="1" applyBorder="1" applyAlignment="1">
      <alignment horizontal="left"/>
    </xf>
    <xf numFmtId="0" fontId="4" fillId="0" borderId="7" xfId="0" quotePrefix="1" applyFont="1" applyBorder="1" applyAlignment="1">
      <alignment horizontal="left"/>
    </xf>
    <xf numFmtId="0" fontId="0" fillId="0" borderId="8" xfId="0" quotePrefix="1" applyBorder="1" applyAlignment="1">
      <alignment horizontal="left"/>
    </xf>
    <xf numFmtId="0" fontId="0" fillId="0" borderId="7" xfId="0" applyBorder="1" applyAlignment="1">
      <alignment horizontal="left"/>
    </xf>
    <xf numFmtId="164" fontId="0" fillId="0" borderId="0" xfId="0" applyNumberFormat="1" applyAlignment="1">
      <alignment horizontal="center"/>
    </xf>
    <xf numFmtId="164" fontId="27" fillId="0" borderId="0" xfId="0" applyNumberFormat="1" applyFont="1" applyAlignment="1">
      <alignment horizontal="center"/>
    </xf>
    <xf numFmtId="164" fontId="35" fillId="0" borderId="31" xfId="0" applyNumberFormat="1" applyFont="1" applyBorder="1" applyAlignment="1">
      <alignment horizontal="center"/>
    </xf>
    <xf numFmtId="164" fontId="29" fillId="0" borderId="31" xfId="0" applyNumberFormat="1" applyFont="1" applyBorder="1" applyAlignment="1">
      <alignment horizontal="center"/>
    </xf>
    <xf numFmtId="164" fontId="27" fillId="0" borderId="31" xfId="0" applyNumberFormat="1" applyFont="1" applyBorder="1" applyAlignment="1">
      <alignment horizontal="center"/>
    </xf>
    <xf numFmtId="164" fontId="27" fillId="0" borderId="36" xfId="0" applyNumberFormat="1" applyFont="1" applyBorder="1" applyAlignment="1">
      <alignment horizontal="center"/>
    </xf>
    <xf numFmtId="164" fontId="27" fillId="0" borderId="20" xfId="0" applyNumberFormat="1" applyFont="1" applyBorder="1" applyAlignment="1">
      <alignment horizontal="center"/>
    </xf>
    <xf numFmtId="164" fontId="36" fillId="0" borderId="31" xfId="0" applyNumberFormat="1" applyFont="1" applyBorder="1" applyAlignment="1">
      <alignment horizontal="center"/>
    </xf>
    <xf numFmtId="164" fontId="30" fillId="0" borderId="31" xfId="0" applyNumberFormat="1" applyFont="1" applyBorder="1" applyAlignment="1">
      <alignment horizontal="center"/>
    </xf>
    <xf numFmtId="164" fontId="37" fillId="0" borderId="0" xfId="0" applyNumberFormat="1" applyFont="1" applyAlignment="1">
      <alignment horizontal="center"/>
    </xf>
    <xf numFmtId="164" fontId="26" fillId="3" borderId="31" xfId="0" applyNumberFormat="1" applyFont="1" applyFill="1" applyBorder="1" applyAlignment="1">
      <alignment horizontal="center"/>
    </xf>
    <xf numFmtId="164" fontId="27" fillId="3" borderId="31" xfId="0" applyNumberFormat="1" applyFont="1" applyFill="1" applyBorder="1" applyAlignment="1">
      <alignment horizontal="center"/>
    </xf>
    <xf numFmtId="164" fontId="27" fillId="3" borderId="36" xfId="0" applyNumberFormat="1" applyFont="1" applyFill="1" applyBorder="1" applyAlignment="1">
      <alignment horizontal="center"/>
    </xf>
    <xf numFmtId="0" fontId="41" fillId="0" borderId="7" xfId="0" applyFont="1" applyBorder="1"/>
    <xf numFmtId="44" fontId="0" fillId="0" borderId="5" xfId="2" applyFont="1" applyBorder="1"/>
    <xf numFmtId="44" fontId="0" fillId="0" borderId="3" xfId="2" applyFont="1" applyBorder="1"/>
    <xf numFmtId="0" fontId="41" fillId="0" borderId="7" xfId="0" quotePrefix="1" applyFont="1" applyBorder="1" applyAlignment="1">
      <alignment horizontal="left"/>
    </xf>
    <xf numFmtId="164" fontId="4" fillId="0" borderId="0" xfId="2" applyNumberFormat="1" applyFont="1" applyBorder="1"/>
    <xf numFmtId="164" fontId="4" fillId="0" borderId="2" xfId="2" applyNumberFormat="1" applyFont="1" applyBorder="1"/>
    <xf numFmtId="44" fontId="0" fillId="0" borderId="2" xfId="2" applyFont="1" applyBorder="1"/>
    <xf numFmtId="10" fontId="0" fillId="0" borderId="2" xfId="3" applyNumberFormat="1" applyFont="1" applyBorder="1"/>
    <xf numFmtId="44" fontId="0" fillId="4" borderId="2" xfId="2" applyFont="1" applyFill="1" applyBorder="1"/>
    <xf numFmtId="0" fontId="41" fillId="0" borderId="8" xfId="0" quotePrefix="1" applyFont="1" applyBorder="1" applyAlignment="1">
      <alignment horizontal="left"/>
    </xf>
    <xf numFmtId="0" fontId="27" fillId="0" borderId="0" xfId="0" applyFont="1" applyAlignment="1">
      <alignment horizontal="right"/>
    </xf>
    <xf numFmtId="0" fontId="27" fillId="0" borderId="18" xfId="0" applyFont="1" applyBorder="1" applyAlignment="1">
      <alignment horizontal="center"/>
    </xf>
    <xf numFmtId="0" fontId="27" fillId="0" borderId="15" xfId="0" applyFont="1" applyBorder="1" applyAlignment="1">
      <alignment horizontal="right"/>
    </xf>
    <xf numFmtId="0" fontId="27" fillId="0" borderId="0" xfId="0" applyFont="1" applyAlignment="1">
      <alignment horizontal="center"/>
    </xf>
    <xf numFmtId="0" fontId="4" fillId="0" borderId="7" xfId="0" applyFont="1" applyBorder="1" applyAlignment="1">
      <alignment wrapText="1"/>
    </xf>
    <xf numFmtId="44" fontId="0" fillId="0" borderId="0" xfId="2" applyFont="1" applyFill="1" applyBorder="1"/>
    <xf numFmtId="44" fontId="41" fillId="0" borderId="7" xfId="2" applyFont="1" applyFill="1" applyBorder="1"/>
    <xf numFmtId="0" fontId="27" fillId="0" borderId="0" xfId="0" applyFont="1" applyAlignment="1">
      <alignment horizontal="left"/>
    </xf>
    <xf numFmtId="0" fontId="27" fillId="0" borderId="35" xfId="0" applyFont="1" applyBorder="1" applyAlignment="1">
      <alignment horizontal="left"/>
    </xf>
    <xf numFmtId="0" fontId="27" fillId="0" borderId="16" xfId="0" applyFont="1" applyBorder="1" applyAlignment="1">
      <alignment horizontal="left"/>
    </xf>
    <xf numFmtId="0" fontId="27" fillId="0" borderId="33" xfId="0" applyFont="1" applyBorder="1" applyAlignment="1">
      <alignment horizontal="left"/>
    </xf>
    <xf numFmtId="0" fontId="27" fillId="0" borderId="20" xfId="0" applyFont="1" applyBorder="1" applyAlignment="1">
      <alignment horizontal="left"/>
    </xf>
    <xf numFmtId="167" fontId="0" fillId="0" borderId="0" xfId="0" applyNumberFormat="1"/>
    <xf numFmtId="167" fontId="0" fillId="3" borderId="29" xfId="3" applyNumberFormat="1" applyFont="1" applyFill="1" applyBorder="1"/>
    <xf numFmtId="167" fontId="1" fillId="3" borderId="29" xfId="2" applyNumberFormat="1" applyFont="1" applyFill="1" applyBorder="1"/>
    <xf numFmtId="167" fontId="0" fillId="6" borderId="7" xfId="2" applyNumberFormat="1" applyFont="1" applyFill="1" applyBorder="1"/>
    <xf numFmtId="167" fontId="0" fillId="6" borderId="8" xfId="2" applyNumberFormat="1" applyFont="1" applyFill="1" applyBorder="1"/>
    <xf numFmtId="167" fontId="0" fillId="6" borderId="7" xfId="0" applyNumberFormat="1" applyFill="1" applyBorder="1"/>
    <xf numFmtId="167" fontId="0" fillId="6" borderId="8" xfId="0" applyNumberFormat="1" applyFill="1" applyBorder="1"/>
    <xf numFmtId="166" fontId="0" fillId="0" borderId="2" xfId="0" applyNumberFormat="1" applyBorder="1" applyAlignment="1">
      <alignment horizontal="left"/>
    </xf>
    <xf numFmtId="0" fontId="0" fillId="0" borderId="37" xfId="0" applyBorder="1" applyAlignment="1">
      <alignment horizontal="center"/>
    </xf>
    <xf numFmtId="0" fontId="42" fillId="0" borderId="37" xfId="0" applyFont="1" applyBorder="1"/>
    <xf numFmtId="0" fontId="1" fillId="0" borderId="38" xfId="0" applyFont="1" applyBorder="1" applyAlignment="1">
      <alignment horizontal="center"/>
    </xf>
    <xf numFmtId="0" fontId="1" fillId="0" borderId="39" xfId="0" applyFont="1" applyBorder="1" applyAlignment="1">
      <alignment horizontal="center"/>
    </xf>
    <xf numFmtId="0" fontId="0" fillId="0" borderId="40" xfId="0" applyBorder="1" applyAlignment="1">
      <alignment horizontal="center"/>
    </xf>
    <xf numFmtId="0" fontId="4" fillId="0" borderId="27" xfId="0" applyFont="1" applyBorder="1"/>
    <xf numFmtId="0" fontId="41" fillId="0" borderId="27" xfId="0" applyFont="1" applyBorder="1"/>
    <xf numFmtId="0" fontId="0" fillId="0" borderId="27" xfId="0" applyBorder="1"/>
    <xf numFmtId="0" fontId="23" fillId="0" borderId="27" xfId="0" applyFont="1" applyBorder="1"/>
    <xf numFmtId="0" fontId="0" fillId="0" borderId="41" xfId="0" applyBorder="1" applyAlignment="1">
      <alignment horizontal="center"/>
    </xf>
    <xf numFmtId="0" fontId="0" fillId="0" borderId="42" xfId="0" applyBorder="1"/>
    <xf numFmtId="44" fontId="0" fillId="0" borderId="7" xfId="2" applyFont="1" applyFill="1" applyBorder="1"/>
    <xf numFmtId="0" fontId="0" fillId="0" borderId="8" xfId="0" applyBorder="1" applyAlignment="1">
      <alignment horizontal="left"/>
    </xf>
    <xf numFmtId="168" fontId="3" fillId="0" borderId="0" xfId="0" applyNumberFormat="1" applyFont="1"/>
    <xf numFmtId="0" fontId="43" fillId="9" borderId="9" xfId="0" applyFont="1" applyFill="1" applyBorder="1" applyAlignment="1">
      <alignment horizontal="center" vertical="center"/>
    </xf>
    <xf numFmtId="0" fontId="43" fillId="9" borderId="4" xfId="0" applyFont="1" applyFill="1" applyBorder="1" applyAlignment="1">
      <alignment horizontal="center" vertical="center"/>
    </xf>
    <xf numFmtId="0" fontId="3" fillId="0" borderId="11" xfId="0" applyFont="1" applyBorder="1" applyAlignment="1">
      <alignment horizontal="center"/>
    </xf>
    <xf numFmtId="0" fontId="3" fillId="0" borderId="0" xfId="0" applyFont="1" applyAlignment="1">
      <alignment horizontal="center"/>
    </xf>
    <xf numFmtId="0" fontId="3" fillId="0" borderId="14" xfId="0" applyFont="1" applyBorder="1" applyAlignment="1">
      <alignment horizontal="center"/>
    </xf>
    <xf numFmtId="0" fontId="3" fillId="0" borderId="2" xfId="0" applyFont="1" applyBorder="1" applyAlignment="1">
      <alignment horizontal="center"/>
    </xf>
    <xf numFmtId="0" fontId="1" fillId="0" borderId="11" xfId="0" applyFont="1" applyBorder="1" applyAlignment="1">
      <alignment horizontal="left"/>
    </xf>
    <xf numFmtId="0" fontId="1" fillId="0" borderId="0" xfId="0" applyFont="1" applyAlignment="1">
      <alignment horizontal="left"/>
    </xf>
    <xf numFmtId="0" fontId="3" fillId="0" borderId="9" xfId="0" applyFont="1" applyBorder="1" applyAlignment="1">
      <alignment horizontal="center"/>
    </xf>
    <xf numFmtId="0" fontId="3" fillId="0" borderId="1" xfId="0" applyFont="1" applyBorder="1" applyAlignment="1">
      <alignment horizontal="center"/>
    </xf>
    <xf numFmtId="164" fontId="40" fillId="0" borderId="0" xfId="0" applyNumberFormat="1" applyFont="1" applyAlignment="1">
      <alignment horizontal="center" vertical="center"/>
    </xf>
    <xf numFmtId="164" fontId="31" fillId="8" borderId="0" xfId="0" applyNumberFormat="1" applyFont="1" applyFill="1" applyAlignment="1">
      <alignment horizontal="center" vertical="center" wrapText="1"/>
    </xf>
    <xf numFmtId="164" fontId="38" fillId="0" borderId="0" xfId="0" applyNumberFormat="1" applyFont="1" applyAlignment="1">
      <alignment horizontal="center"/>
    </xf>
    <xf numFmtId="164" fontId="33" fillId="7" borderId="0" xfId="0" applyNumberFormat="1" applyFont="1" applyFill="1" applyAlignment="1">
      <alignment horizontal="left" vertical="center" wrapText="1"/>
    </xf>
    <xf numFmtId="0" fontId="27" fillId="0" borderId="0" xfId="0" applyFont="1" applyAlignment="1">
      <alignment horizontal="center"/>
    </xf>
    <xf numFmtId="0" fontId="0" fillId="0" borderId="0" xfId="0" applyBorder="1"/>
    <xf numFmtId="166" fontId="0" fillId="0" borderId="0" xfId="0" quotePrefix="1" applyNumberFormat="1" applyBorder="1" applyAlignment="1">
      <alignment horizontal="left"/>
    </xf>
    <xf numFmtId="166" fontId="4" fillId="0" borderId="0" xfId="0" quotePrefix="1" applyNumberFormat="1" applyFont="1" applyBorder="1" applyAlignment="1">
      <alignment horizontal="left"/>
    </xf>
    <xf numFmtId="164" fontId="4" fillId="0" borderId="0" xfId="2" applyNumberFormat="1" applyFont="1" applyFill="1" applyBorder="1"/>
    <xf numFmtId="10" fontId="0" fillId="0" borderId="0" xfId="3" applyNumberFormat="1" applyFont="1" applyFill="1" applyBorder="1"/>
    <xf numFmtId="166" fontId="0" fillId="0" borderId="0" xfId="0" applyNumberFormat="1" applyBorder="1" applyAlignment="1">
      <alignment horizontal="left"/>
    </xf>
    <xf numFmtId="166" fontId="24" fillId="0" borderId="7" xfId="0" quotePrefix="1" applyNumberFormat="1" applyFont="1" applyBorder="1" applyAlignment="1">
      <alignment horizontal="left"/>
    </xf>
    <xf numFmtId="166" fontId="41" fillId="0" borderId="7" xfId="0" quotePrefix="1" applyNumberFormat="1" applyFont="1" applyBorder="1" applyAlignment="1">
      <alignment horizontal="left"/>
    </xf>
    <xf numFmtId="0" fontId="42" fillId="0" borderId="7" xfId="0" applyFont="1" applyBorder="1"/>
    <xf numFmtId="0" fontId="17" fillId="2" borderId="7" xfId="0" applyFont="1" applyFill="1" applyBorder="1"/>
    <xf numFmtId="0" fontId="17" fillId="0" borderId="7" xfId="0" applyFont="1" applyBorder="1"/>
    <xf numFmtId="0" fontId="24" fillId="0" borderId="7" xfId="0" applyFont="1" applyBorder="1"/>
    <xf numFmtId="0" fontId="41" fillId="0" borderId="7" xfId="0" applyFont="1" applyBorder="1" applyAlignment="1">
      <alignment wrapText="1"/>
    </xf>
    <xf numFmtId="0" fontId="42" fillId="0" borderId="8" xfId="0" applyFont="1" applyBorder="1"/>
    <xf numFmtId="164" fontId="5" fillId="5" borderId="7" xfId="2" applyNumberFormat="1" applyFont="1" applyFill="1" applyBorder="1" applyAlignment="1">
      <alignment horizontal="center"/>
    </xf>
    <xf numFmtId="164" fontId="5" fillId="0" borderId="8" xfId="2" applyNumberFormat="1" applyFont="1" applyBorder="1" applyAlignment="1">
      <alignment horizontal="center"/>
    </xf>
    <xf numFmtId="164" fontId="6" fillId="5" borderId="7" xfId="2" applyNumberFormat="1" applyFont="1" applyFill="1" applyBorder="1" applyAlignment="1">
      <alignment horizontal="center"/>
    </xf>
    <xf numFmtId="164" fontId="6" fillId="0" borderId="7" xfId="2" applyNumberFormat="1" applyFont="1" applyBorder="1" applyAlignment="1">
      <alignment horizontal="center"/>
    </xf>
    <xf numFmtId="164" fontId="6" fillId="0" borderId="7" xfId="2" applyNumberFormat="1" applyFont="1" applyFill="1" applyBorder="1" applyAlignment="1">
      <alignment horizontal="center"/>
    </xf>
    <xf numFmtId="164" fontId="6" fillId="0" borderId="8" xfId="2" applyNumberFormat="1" applyFont="1" applyBorder="1" applyAlignment="1">
      <alignment horizontal="center"/>
    </xf>
    <xf numFmtId="164" fontId="7" fillId="5" borderId="7" xfId="2" applyNumberFormat="1" applyFont="1" applyFill="1" applyBorder="1" applyAlignment="1">
      <alignment horizontal="center"/>
    </xf>
    <xf numFmtId="164" fontId="7" fillId="0" borderId="7" xfId="2" applyNumberFormat="1" applyFont="1" applyBorder="1" applyAlignment="1">
      <alignment horizontal="center"/>
    </xf>
    <xf numFmtId="164" fontId="7" fillId="0" borderId="7" xfId="2" applyNumberFormat="1" applyFont="1" applyFill="1" applyBorder="1" applyAlignment="1">
      <alignment horizontal="center"/>
    </xf>
    <xf numFmtId="164" fontId="16" fillId="0" borderId="7" xfId="2" applyNumberFormat="1" applyFont="1" applyFill="1" applyBorder="1" applyAlignment="1">
      <alignment horizontal="center"/>
    </xf>
    <xf numFmtId="164" fontId="7" fillId="0" borderId="8" xfId="2" applyNumberFormat="1" applyFont="1" applyBorder="1" applyAlignment="1">
      <alignment horizontal="center"/>
    </xf>
    <xf numFmtId="44" fontId="0" fillId="0" borderId="7" xfId="2" applyFont="1" applyBorder="1" applyAlignment="1">
      <alignment vertical="center"/>
    </xf>
    <xf numFmtId="44" fontId="17" fillId="2" borderId="7" xfId="2" applyFont="1" applyFill="1" applyBorder="1" applyAlignment="1">
      <alignment vertical="center"/>
    </xf>
    <xf numFmtId="44" fontId="0" fillId="0" borderId="7" xfId="2" applyFont="1" applyFill="1" applyBorder="1" applyAlignment="1">
      <alignment vertical="center"/>
    </xf>
    <xf numFmtId="44" fontId="0" fillId="0" borderId="8" xfId="2" applyFont="1" applyBorder="1" applyAlignment="1">
      <alignment vertical="center"/>
    </xf>
    <xf numFmtId="0" fontId="4" fillId="0" borderId="8" xfId="0" applyFont="1" applyBorder="1" applyAlignment="1">
      <alignment horizontal="center"/>
    </xf>
    <xf numFmtId="167" fontId="0" fillId="0" borderId="7" xfId="2" applyNumberFormat="1" applyFont="1" applyBorder="1"/>
    <xf numFmtId="167" fontId="0" fillId="0" borderId="8" xfId="2" applyNumberFormat="1" applyFont="1" applyBorder="1"/>
    <xf numFmtId="166" fontId="41" fillId="0" borderId="8" xfId="0" quotePrefix="1" applyNumberFormat="1" applyFont="1" applyBorder="1" applyAlignment="1">
      <alignment horizontal="left"/>
    </xf>
    <xf numFmtId="0" fontId="17" fillId="0" borderId="8" xfId="0" applyFont="1" applyBorder="1"/>
    <xf numFmtId="44" fontId="17" fillId="2" borderId="8" xfId="2" applyFont="1" applyFill="1" applyBorder="1" applyAlignment="1">
      <alignment vertical="center"/>
    </xf>
    <xf numFmtId="0" fontId="24" fillId="0" borderId="8" xfId="0" quotePrefix="1" applyFont="1" applyBorder="1" applyAlignment="1">
      <alignment horizontal="left"/>
    </xf>
    <xf numFmtId="0" fontId="4" fillId="0" borderId="8" xfId="0" applyFont="1" applyBorder="1"/>
    <xf numFmtId="166" fontId="4" fillId="0" borderId="2" xfId="0" quotePrefix="1" applyNumberFormat="1" applyFont="1" applyBorder="1" applyAlignment="1">
      <alignment horizontal="left"/>
    </xf>
    <xf numFmtId="0" fontId="24" fillId="0" borderId="8" xfId="0" applyFont="1" applyBorder="1"/>
    <xf numFmtId="0" fontId="4" fillId="0" borderId="8" xfId="0" quotePrefix="1" applyFont="1" applyBorder="1" applyAlignment="1">
      <alignment horizontal="left"/>
    </xf>
    <xf numFmtId="0" fontId="4" fillId="3" borderId="8" xfId="0" applyFont="1" applyFill="1" applyBorder="1"/>
    <xf numFmtId="0" fontId="41" fillId="0" borderId="8" xfId="0" applyFont="1" applyBorder="1"/>
    <xf numFmtId="0" fontId="4" fillId="0" borderId="8" xfId="0" applyFont="1" applyBorder="1" applyAlignment="1">
      <alignment wrapText="1"/>
    </xf>
    <xf numFmtId="44" fontId="41" fillId="0" borderId="8" xfId="2" applyFont="1" applyBorder="1"/>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8" xfId="0" applyFont="1" applyBorder="1" applyAlignment="1">
      <alignment horizontal="center" vertical="center"/>
    </xf>
    <xf numFmtId="44" fontId="0" fillId="0" borderId="5" xfId="2" applyFont="1" applyFill="1" applyBorder="1"/>
    <xf numFmtId="0" fontId="0" fillId="0" borderId="7" xfId="0" applyBorder="1" applyAlignment="1">
      <alignment horizontal="center" vertical="center"/>
    </xf>
    <xf numFmtId="0" fontId="0" fillId="0" borderId="8" xfId="0" applyBorder="1" applyAlignment="1">
      <alignment horizontal="center" vertical="center"/>
    </xf>
    <xf numFmtId="0" fontId="4" fillId="0" borderId="8"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Border="1" applyAlignment="1">
      <alignment horizontal="center" vertical="center"/>
    </xf>
    <xf numFmtId="44" fontId="3" fillId="2" borderId="43" xfId="2" applyFont="1" applyFill="1" applyBorder="1"/>
    <xf numFmtId="10" fontId="3" fillId="2" borderId="44" xfId="3" applyNumberFormat="1" applyFont="1" applyFill="1" applyBorder="1"/>
    <xf numFmtId="10" fontId="3" fillId="3" borderId="45" xfId="3" applyNumberFormat="1" applyFont="1" applyFill="1" applyBorder="1"/>
    <xf numFmtId="10" fontId="3" fillId="3" borderId="3" xfId="3" applyNumberFormat="1" applyFont="1" applyFill="1" applyBorder="1"/>
    <xf numFmtId="0" fontId="44" fillId="0" borderId="4" xfId="0" applyFont="1" applyBorder="1" applyAlignment="1">
      <alignment horizontal="center" vertical="center"/>
    </xf>
    <xf numFmtId="0" fontId="44" fillId="0" borderId="6" xfId="0" applyFont="1" applyBorder="1" applyAlignment="1">
      <alignment horizontal="center" vertical="center" wrapText="1"/>
    </xf>
    <xf numFmtId="0" fontId="44" fillId="0" borderId="6" xfId="0" applyFont="1" applyBorder="1" applyAlignment="1">
      <alignment horizontal="center" vertical="center"/>
    </xf>
    <xf numFmtId="167" fontId="44" fillId="0" borderId="6" xfId="0" applyNumberFormat="1" applyFont="1" applyBorder="1" applyAlignment="1">
      <alignment horizontal="center" vertical="center" wrapText="1"/>
    </xf>
    <xf numFmtId="0" fontId="44" fillId="0" borderId="6" xfId="0" applyFont="1" applyBorder="1" applyAlignment="1">
      <alignment horizontal="center" vertical="center"/>
    </xf>
    <xf numFmtId="0" fontId="2" fillId="0" borderId="9" xfId="0" applyFont="1" applyBorder="1" applyAlignment="1">
      <alignment horizontal="center" vertical="center"/>
    </xf>
    <xf numFmtId="0" fontId="44" fillId="0" borderId="3" xfId="0" applyFont="1" applyBorder="1" applyAlignment="1">
      <alignment horizontal="center" vertical="center"/>
    </xf>
    <xf numFmtId="0" fontId="44" fillId="0" borderId="8" xfId="0" applyFont="1" applyBorder="1" applyAlignment="1">
      <alignment horizontal="center" vertical="center" wrapText="1"/>
    </xf>
    <xf numFmtId="0" fontId="44" fillId="0" borderId="8" xfId="0" applyFont="1" applyBorder="1" applyAlignment="1">
      <alignment horizontal="center" vertical="center"/>
    </xf>
    <xf numFmtId="167" fontId="44" fillId="0" borderId="8" xfId="0" applyNumberFormat="1" applyFont="1" applyBorder="1" applyAlignment="1">
      <alignment horizontal="center" vertical="center" wrapText="1"/>
    </xf>
    <xf numFmtId="0" fontId="44" fillId="0" borderId="8" xfId="0" applyFont="1" applyBorder="1" applyAlignment="1">
      <alignment horizontal="center" vertical="center"/>
    </xf>
    <xf numFmtId="0" fontId="2" fillId="0" borderId="14" xfId="0" applyFont="1" applyBorder="1" applyAlignment="1">
      <alignment horizontal="center" vertical="center"/>
    </xf>
    <xf numFmtId="0" fontId="3" fillId="5" borderId="0" xfId="0" applyFont="1" applyFill="1" applyAlignment="1">
      <alignment horizontal="center"/>
    </xf>
    <xf numFmtId="6" fontId="0" fillId="0" borderId="0" xfId="0" applyNumberFormat="1"/>
    <xf numFmtId="44" fontId="0" fillId="0" borderId="0" xfId="2" applyFont="1"/>
    <xf numFmtId="44" fontId="0" fillId="0" borderId="0" xfId="0" applyNumberFormat="1"/>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cellXfs>
  <cellStyles count="4">
    <cellStyle name="Comma" xfId="1" builtinId="3"/>
    <cellStyle name="Currency" xfId="2" builtinId="4"/>
    <cellStyle name="Normal" xfId="0" builtinId="0"/>
    <cellStyle name="Percent" xfId="3" builtinId="5"/>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295275</xdr:colOff>
      <xdr:row>1</xdr:row>
      <xdr:rowOff>19050</xdr:rowOff>
    </xdr:from>
    <xdr:to>
      <xdr:col>9</xdr:col>
      <xdr:colOff>247650</xdr:colOff>
      <xdr:row>7</xdr:row>
      <xdr:rowOff>123825</xdr:rowOff>
    </xdr:to>
    <xdr:sp macro="" textlink="">
      <xdr:nvSpPr>
        <xdr:cNvPr id="1031" name="Text Box 7">
          <a:extLst>
            <a:ext uri="{FF2B5EF4-FFF2-40B4-BE49-F238E27FC236}">
              <a16:creationId xmlns:a16="http://schemas.microsoft.com/office/drawing/2014/main" id="{00000000-0008-0000-0000-000007040000}"/>
            </a:ext>
          </a:extLst>
        </xdr:cNvPr>
        <xdr:cNvSpPr txBox="1">
          <a:spLocks noChangeArrowheads="1"/>
        </xdr:cNvSpPr>
      </xdr:nvSpPr>
      <xdr:spPr bwMode="auto">
        <a:xfrm>
          <a:off x="7524750" y="190500"/>
          <a:ext cx="1971675" cy="11144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n-US" sz="1000" b="1" i="0" strike="noStrike">
              <a:solidFill>
                <a:srgbClr val="000000"/>
              </a:solidFill>
              <a:latin typeface="Arial"/>
              <a:cs typeface="Arial"/>
            </a:rPr>
            <a:t>Estimated figure.  Based on how many technicians you have or hours that people who work in service for the company actually perform.  Red corners in cells review comment boxes to explain in more detail.</a:t>
          </a:r>
        </a:p>
      </xdr:txBody>
    </xdr:sp>
    <xdr:clientData/>
  </xdr:twoCellAnchor>
  <xdr:twoCellAnchor>
    <xdr:from>
      <xdr:col>5</xdr:col>
      <xdr:colOff>47625</xdr:colOff>
      <xdr:row>1</xdr:row>
      <xdr:rowOff>85725</xdr:rowOff>
    </xdr:from>
    <xdr:to>
      <xdr:col>7</xdr:col>
      <xdr:colOff>276225</xdr:colOff>
      <xdr:row>1</xdr:row>
      <xdr:rowOff>85725</xdr:rowOff>
    </xdr:to>
    <xdr:sp macro="" textlink="">
      <xdr:nvSpPr>
        <xdr:cNvPr id="1054" name="Line 8">
          <a:extLst>
            <a:ext uri="{FF2B5EF4-FFF2-40B4-BE49-F238E27FC236}">
              <a16:creationId xmlns:a16="http://schemas.microsoft.com/office/drawing/2014/main" id="{00000000-0008-0000-0000-00001E040000}"/>
            </a:ext>
          </a:extLst>
        </xdr:cNvPr>
        <xdr:cNvSpPr>
          <a:spLocks noChangeShapeType="1"/>
        </xdr:cNvSpPr>
      </xdr:nvSpPr>
      <xdr:spPr bwMode="auto">
        <a:xfrm flipH="1">
          <a:off x="5324475" y="257175"/>
          <a:ext cx="2181225" cy="0"/>
        </a:xfrm>
        <a:prstGeom prst="line">
          <a:avLst/>
        </a:prstGeom>
        <a:noFill/>
        <a:ln w="9525">
          <a:solidFill>
            <a:srgbClr val="000000"/>
          </a:solidFill>
          <a:round/>
          <a:headEnd/>
          <a:tailEnd type="triangle" w="med" len="med"/>
        </a:ln>
      </xdr:spPr>
    </xdr:sp>
    <xdr:clientData/>
  </xdr:twoCellAnchor>
  <xdr:twoCellAnchor>
    <xdr:from>
      <xdr:col>5</xdr:col>
      <xdr:colOff>38100</xdr:colOff>
      <xdr:row>3</xdr:row>
      <xdr:rowOff>114300</xdr:rowOff>
    </xdr:from>
    <xdr:to>
      <xdr:col>6</xdr:col>
      <xdr:colOff>123825</xdr:colOff>
      <xdr:row>3</xdr:row>
      <xdr:rowOff>114300</xdr:rowOff>
    </xdr:to>
    <xdr:sp macro="" textlink="">
      <xdr:nvSpPr>
        <xdr:cNvPr id="1055" name="Line 9">
          <a:extLst>
            <a:ext uri="{FF2B5EF4-FFF2-40B4-BE49-F238E27FC236}">
              <a16:creationId xmlns:a16="http://schemas.microsoft.com/office/drawing/2014/main" id="{00000000-0008-0000-0000-00001F040000}"/>
            </a:ext>
          </a:extLst>
        </xdr:cNvPr>
        <xdr:cNvSpPr>
          <a:spLocks noChangeShapeType="1"/>
        </xdr:cNvSpPr>
      </xdr:nvSpPr>
      <xdr:spPr bwMode="auto">
        <a:xfrm flipH="1" flipV="1">
          <a:off x="5314950" y="647700"/>
          <a:ext cx="1095375" cy="0"/>
        </a:xfrm>
        <a:prstGeom prst="line">
          <a:avLst/>
        </a:prstGeom>
        <a:noFill/>
        <a:ln w="9525">
          <a:solidFill>
            <a:srgbClr val="000000"/>
          </a:solidFill>
          <a:round/>
          <a:headEnd/>
          <a:tailEnd type="triangle" w="med" len="med"/>
        </a:ln>
      </xdr:spPr>
    </xdr:sp>
    <xdr:clientData/>
  </xdr:twoCellAnchor>
  <xdr:twoCellAnchor>
    <xdr:from>
      <xdr:col>6</xdr:col>
      <xdr:colOff>142875</xdr:colOff>
      <xdr:row>3</xdr:row>
      <xdr:rowOff>38100</xdr:rowOff>
    </xdr:from>
    <xdr:to>
      <xdr:col>7</xdr:col>
      <xdr:colOff>285750</xdr:colOff>
      <xdr:row>7</xdr:row>
      <xdr:rowOff>114300</xdr:rowOff>
    </xdr:to>
    <xdr:sp macro="" textlink="">
      <xdr:nvSpPr>
        <xdr:cNvPr id="1034" name="Text Box 10">
          <a:extLst>
            <a:ext uri="{FF2B5EF4-FFF2-40B4-BE49-F238E27FC236}">
              <a16:creationId xmlns:a16="http://schemas.microsoft.com/office/drawing/2014/main" id="{00000000-0008-0000-0000-00000A040000}"/>
            </a:ext>
          </a:extLst>
        </xdr:cNvPr>
        <xdr:cNvSpPr txBox="1">
          <a:spLocks noChangeArrowheads="1"/>
        </xdr:cNvSpPr>
      </xdr:nvSpPr>
      <xdr:spPr bwMode="auto">
        <a:xfrm>
          <a:off x="6429375" y="571500"/>
          <a:ext cx="1085850" cy="7239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Arial"/>
              <a:cs typeface="Arial"/>
            </a:rPr>
            <a:t>Industry average 52%.  Target is 75% or better.  Calculate yours.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257175</xdr:colOff>
      <xdr:row>5</xdr:row>
      <xdr:rowOff>123825</xdr:rowOff>
    </xdr:from>
    <xdr:to>
      <xdr:col>13</xdr:col>
      <xdr:colOff>762000</xdr:colOff>
      <xdr:row>5</xdr:row>
      <xdr:rowOff>123825</xdr:rowOff>
    </xdr:to>
    <xdr:sp macro="" textlink="">
      <xdr:nvSpPr>
        <xdr:cNvPr id="2060" name="Line 4">
          <a:extLst>
            <a:ext uri="{FF2B5EF4-FFF2-40B4-BE49-F238E27FC236}">
              <a16:creationId xmlns:a16="http://schemas.microsoft.com/office/drawing/2014/main" id="{00000000-0008-0000-0200-00000C080000}"/>
            </a:ext>
          </a:extLst>
        </xdr:cNvPr>
        <xdr:cNvSpPr>
          <a:spLocks noChangeShapeType="1"/>
        </xdr:cNvSpPr>
      </xdr:nvSpPr>
      <xdr:spPr bwMode="auto">
        <a:xfrm>
          <a:off x="11477625" y="1152525"/>
          <a:ext cx="504825" cy="0"/>
        </a:xfrm>
        <a:prstGeom prst="line">
          <a:avLst/>
        </a:prstGeom>
        <a:noFill/>
        <a:ln w="76200">
          <a:solidFill>
            <a:srgbClr val="FF0000"/>
          </a:solidFill>
          <a:round/>
          <a:headEnd/>
          <a:tailEnd type="triangle" w="med" len="me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115709</xdr:colOff>
      <xdr:row>36</xdr:row>
      <xdr:rowOff>50864</xdr:rowOff>
    </xdr:from>
    <xdr:to>
      <xdr:col>7</xdr:col>
      <xdr:colOff>335157</xdr:colOff>
      <xdr:row>41</xdr:row>
      <xdr:rowOff>114098</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15709" y="13974682"/>
          <a:ext cx="12688539" cy="19682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latin typeface="Arial" pitchFamily="34" charset="0"/>
              <a:cs typeface="Arial" pitchFamily="34" charset="0"/>
            </a:rPr>
            <a:t>Technicial Notes:</a:t>
          </a:r>
        </a:p>
        <a:p>
          <a:endParaRPr lang="en-US" sz="1800" b="1">
            <a:latin typeface="Arial" pitchFamily="34" charset="0"/>
            <a:cs typeface="Arial" pitchFamily="34" charset="0"/>
          </a:endParaRPr>
        </a:p>
        <a:p>
          <a:r>
            <a:rPr lang="en-US" sz="1800" b="1">
              <a:latin typeface="Arial" pitchFamily="34" charset="0"/>
              <a:cs typeface="Arial" pitchFamily="34" charset="0"/>
            </a:rPr>
            <a:t>All new Customers receive</a:t>
          </a:r>
          <a:r>
            <a:rPr lang="en-US" sz="1800" b="1" baseline="0">
              <a:latin typeface="Arial" pitchFamily="34" charset="0"/>
              <a:cs typeface="Arial" pitchFamily="34" charset="0"/>
            </a:rPr>
            <a:t> the SERVICE KIT folder explaining all details of warranties  and the services recieved.</a:t>
          </a:r>
        </a:p>
        <a:p>
          <a:endParaRPr lang="en-US" sz="1800" b="1" baseline="0">
            <a:latin typeface="Arial" pitchFamily="34" charset="0"/>
            <a:cs typeface="Arial" pitchFamily="34" charset="0"/>
          </a:endParaRPr>
        </a:p>
        <a:p>
          <a:r>
            <a:rPr lang="en-US" sz="1800" b="1" baseline="0">
              <a:latin typeface="Arial" pitchFamily="34" charset="0"/>
              <a:cs typeface="Arial" pitchFamily="34" charset="0"/>
            </a:rPr>
            <a:t>Please explaing the waranty of 5 years and the USA agreement in full.</a:t>
          </a:r>
        </a:p>
        <a:p>
          <a:endParaRPr lang="en-US" sz="2000">
            <a:latin typeface="Arial" pitchFamily="34" charset="0"/>
            <a:cs typeface="Arial" pitchFamily="34" charset="0"/>
          </a:endParaRPr>
        </a:p>
      </xdr:txBody>
    </xdr:sp>
    <xdr:clientData/>
  </xdr:twoCellAnchor>
  <xdr:twoCellAnchor>
    <xdr:from>
      <xdr:col>0</xdr:col>
      <xdr:colOff>115709</xdr:colOff>
      <xdr:row>174</xdr:row>
      <xdr:rowOff>50864</xdr:rowOff>
    </xdr:from>
    <xdr:to>
      <xdr:col>7</xdr:col>
      <xdr:colOff>335157</xdr:colOff>
      <xdr:row>179</xdr:row>
      <xdr:rowOff>114098</xdr:rowOff>
    </xdr:to>
    <xdr:sp macro="" textlink="">
      <xdr:nvSpPr>
        <xdr:cNvPr id="52" name="TextBox 51">
          <a:extLst>
            <a:ext uri="{FF2B5EF4-FFF2-40B4-BE49-F238E27FC236}">
              <a16:creationId xmlns:a16="http://schemas.microsoft.com/office/drawing/2014/main" id="{00000000-0008-0000-0300-000034000000}"/>
            </a:ext>
          </a:extLst>
        </xdr:cNvPr>
        <xdr:cNvSpPr txBox="1"/>
      </xdr:nvSpPr>
      <xdr:spPr>
        <a:xfrm>
          <a:off x="115709" y="33157043"/>
          <a:ext cx="12710805" cy="19682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latin typeface="Arial" pitchFamily="34" charset="0"/>
              <a:cs typeface="Arial" pitchFamily="34" charset="0"/>
            </a:rPr>
            <a:t>Technicial Notes:</a:t>
          </a:r>
        </a:p>
        <a:p>
          <a:endParaRPr lang="en-US" sz="1400" b="1">
            <a:latin typeface="Arial" pitchFamily="34" charset="0"/>
            <a:cs typeface="Arial" pitchFamily="34" charset="0"/>
          </a:endParaRPr>
        </a:p>
        <a:p>
          <a:r>
            <a:rPr lang="en-US" sz="1400" b="1">
              <a:latin typeface="Arial" pitchFamily="34" charset="0"/>
              <a:cs typeface="Arial" pitchFamily="34" charset="0"/>
            </a:rPr>
            <a:t>1.</a:t>
          </a:r>
          <a:r>
            <a:rPr lang="en-US" sz="1400" b="1" baseline="0">
              <a:latin typeface="Arial" pitchFamily="34" charset="0"/>
              <a:cs typeface="Arial" pitchFamily="34" charset="0"/>
            </a:rPr>
            <a:t>  Perform an acid test on each compressor failure to insure system integrity</a:t>
          </a:r>
        </a:p>
        <a:p>
          <a:r>
            <a:rPr lang="en-US" sz="1400" b="1" baseline="0">
              <a:latin typeface="Arial" pitchFamily="34" charset="0"/>
              <a:cs typeface="Arial" pitchFamily="34" charset="0"/>
            </a:rPr>
            <a:t>2.  Special Order Compressors needs Service Manager approval</a:t>
          </a:r>
        </a:p>
        <a:p>
          <a:r>
            <a:rPr lang="en-US" sz="1400" b="1" baseline="0">
              <a:latin typeface="Arial" pitchFamily="34" charset="0"/>
              <a:cs typeface="Arial" pitchFamily="34" charset="0"/>
            </a:rPr>
            <a:t>3.  Be sure to discuss the options with a customer regarding equipment replacement - and extended warranty options</a:t>
          </a:r>
        </a:p>
        <a:p>
          <a:endParaRPr lang="en-US" sz="2000" b="1" baseline="0">
            <a:latin typeface="Arial" pitchFamily="34" charset="0"/>
            <a:cs typeface="Arial" pitchFamily="34" charset="0"/>
          </a:endParaRPr>
        </a:p>
        <a:p>
          <a:r>
            <a:rPr lang="en-US" sz="1400" b="1" baseline="0">
              <a:latin typeface="Arial" pitchFamily="34" charset="0"/>
              <a:cs typeface="Arial" pitchFamily="34" charset="0"/>
            </a:rPr>
            <a:t>See section 13 for system cleanups of burnout or high acid systems</a:t>
          </a:r>
        </a:p>
        <a:p>
          <a:r>
            <a:rPr lang="en-US" sz="1400" b="1" baseline="0">
              <a:latin typeface="Arial" pitchFamily="34" charset="0"/>
              <a:cs typeface="Arial" pitchFamily="34" charset="0"/>
            </a:rPr>
            <a:t>  </a:t>
          </a:r>
        </a:p>
        <a:p>
          <a:r>
            <a:rPr lang="en-US" sz="1400" b="1" baseline="0">
              <a:latin typeface="Arial" pitchFamily="34" charset="0"/>
              <a:cs typeface="Arial" pitchFamily="34" charset="0"/>
            </a:rPr>
            <a:t>   *Includes reclaim, filter,welding,&amp; recharge</a:t>
          </a:r>
        </a:p>
      </xdr:txBody>
    </xdr:sp>
    <xdr:clientData/>
  </xdr:twoCellAnchor>
  <xdr:twoCellAnchor>
    <xdr:from>
      <xdr:col>0</xdr:col>
      <xdr:colOff>115709</xdr:colOff>
      <xdr:row>220</xdr:row>
      <xdr:rowOff>50864</xdr:rowOff>
    </xdr:from>
    <xdr:to>
      <xdr:col>7</xdr:col>
      <xdr:colOff>335157</xdr:colOff>
      <xdr:row>225</xdr:row>
      <xdr:rowOff>114098</xdr:rowOff>
    </xdr:to>
    <xdr:sp macro="" textlink="">
      <xdr:nvSpPr>
        <xdr:cNvPr id="53" name="TextBox 52">
          <a:extLst>
            <a:ext uri="{FF2B5EF4-FFF2-40B4-BE49-F238E27FC236}">
              <a16:creationId xmlns:a16="http://schemas.microsoft.com/office/drawing/2014/main" id="{00000000-0008-0000-0300-000035000000}"/>
            </a:ext>
          </a:extLst>
        </xdr:cNvPr>
        <xdr:cNvSpPr txBox="1"/>
      </xdr:nvSpPr>
      <xdr:spPr>
        <a:xfrm>
          <a:off x="115709" y="33157043"/>
          <a:ext cx="12710805" cy="19682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latin typeface="Arial" pitchFamily="34" charset="0"/>
              <a:cs typeface="Arial" pitchFamily="34" charset="0"/>
            </a:rPr>
            <a:t>Technicial Notes:</a:t>
          </a:r>
        </a:p>
        <a:p>
          <a:endParaRPr lang="en-US" sz="1800" b="1">
            <a:latin typeface="Arial" pitchFamily="34" charset="0"/>
            <a:cs typeface="Arial" pitchFamily="34" charset="0"/>
          </a:endParaRPr>
        </a:p>
        <a:p>
          <a:r>
            <a:rPr lang="en-US" sz="1800" b="1">
              <a:latin typeface="Arial" pitchFamily="34" charset="0"/>
              <a:cs typeface="Arial" pitchFamily="34" charset="0"/>
            </a:rPr>
            <a:t>**SEE</a:t>
          </a:r>
          <a:r>
            <a:rPr lang="en-US" sz="1800" b="1" baseline="0">
              <a:latin typeface="Arial" pitchFamily="34" charset="0"/>
              <a:cs typeface="Arial" pitchFamily="34" charset="0"/>
            </a:rPr>
            <a:t> Section 13,  will need to include refrigerant balance tasks when opening refrigerant circuit</a:t>
          </a:r>
        </a:p>
        <a:p>
          <a:endParaRPr lang="en-US" sz="1800" b="1" baseline="0">
            <a:latin typeface="Arial" pitchFamily="34" charset="0"/>
            <a:cs typeface="Arial" pitchFamily="34" charset="0"/>
          </a:endParaRPr>
        </a:p>
        <a:p>
          <a:r>
            <a:rPr lang="en-US" sz="1800" b="1" baseline="0">
              <a:latin typeface="Arial" pitchFamily="34" charset="0"/>
              <a:cs typeface="Arial" pitchFamily="34" charset="0"/>
            </a:rPr>
            <a:t>1.  Dirty evaporator coils are usually caused by poor air filtration</a:t>
          </a:r>
          <a:endParaRPr lang="en-US" sz="1800">
            <a:latin typeface="Arial" pitchFamily="34" charset="0"/>
            <a:cs typeface="Arial" pitchFamily="34" charset="0"/>
          </a:endParaRPr>
        </a:p>
      </xdr:txBody>
    </xdr:sp>
    <xdr:clientData/>
  </xdr:twoCellAnchor>
  <xdr:twoCellAnchor>
    <xdr:from>
      <xdr:col>0</xdr:col>
      <xdr:colOff>369709</xdr:colOff>
      <xdr:row>266</xdr:row>
      <xdr:rowOff>16997</xdr:rowOff>
    </xdr:from>
    <xdr:to>
      <xdr:col>7</xdr:col>
      <xdr:colOff>589157</xdr:colOff>
      <xdr:row>271</xdr:row>
      <xdr:rowOff>80231</xdr:rowOff>
    </xdr:to>
    <xdr:sp macro="" textlink="">
      <xdr:nvSpPr>
        <xdr:cNvPr id="54" name="TextBox 53">
          <a:extLst>
            <a:ext uri="{FF2B5EF4-FFF2-40B4-BE49-F238E27FC236}">
              <a16:creationId xmlns:a16="http://schemas.microsoft.com/office/drawing/2014/main" id="{00000000-0008-0000-0300-000036000000}"/>
            </a:ext>
          </a:extLst>
        </xdr:cNvPr>
        <xdr:cNvSpPr txBox="1"/>
      </xdr:nvSpPr>
      <xdr:spPr>
        <a:xfrm>
          <a:off x="369709" y="112047930"/>
          <a:ext cx="14629715" cy="20105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latin typeface="Arial" pitchFamily="34" charset="0"/>
              <a:cs typeface="Arial" pitchFamily="34" charset="0"/>
            </a:rPr>
            <a:t>Technicial Notes:</a:t>
          </a:r>
        </a:p>
        <a:p>
          <a:endParaRPr lang="en-US" sz="1800" b="1">
            <a:latin typeface="Arial" pitchFamily="34" charset="0"/>
            <a:cs typeface="Arial" pitchFamily="34" charset="0"/>
          </a:endParaRPr>
        </a:p>
        <a:p>
          <a:endParaRPr lang="en-US" sz="1800">
            <a:latin typeface="Arial" pitchFamily="34" charset="0"/>
            <a:cs typeface="Arial" pitchFamily="34" charset="0"/>
          </a:endParaRPr>
        </a:p>
        <a:p>
          <a:r>
            <a:rPr lang="en-US" sz="1800">
              <a:latin typeface="Arial" pitchFamily="34" charset="0"/>
              <a:cs typeface="Arial" pitchFamily="34" charset="0"/>
            </a:rPr>
            <a:t>**SEE Section 13,  will need to include refrigerant balance tasks when opening refrigerant circuit</a:t>
          </a:r>
        </a:p>
        <a:p>
          <a:endParaRPr lang="en-US" sz="1800">
            <a:latin typeface="Arial" pitchFamily="34" charset="0"/>
            <a:cs typeface="Arial" pitchFamily="34" charset="0"/>
          </a:endParaRPr>
        </a:p>
        <a:p>
          <a:endParaRPr lang="en-US" sz="2000">
            <a:latin typeface="Arial" pitchFamily="34" charset="0"/>
            <a:cs typeface="Arial" pitchFamily="34" charset="0"/>
          </a:endParaRPr>
        </a:p>
      </xdr:txBody>
    </xdr:sp>
    <xdr:clientData/>
  </xdr:twoCellAnchor>
  <xdr:twoCellAnchor>
    <xdr:from>
      <xdr:col>0</xdr:col>
      <xdr:colOff>115709</xdr:colOff>
      <xdr:row>496</xdr:row>
      <xdr:rowOff>50864</xdr:rowOff>
    </xdr:from>
    <xdr:to>
      <xdr:col>7</xdr:col>
      <xdr:colOff>335157</xdr:colOff>
      <xdr:row>501</xdr:row>
      <xdr:rowOff>114098</xdr:rowOff>
    </xdr:to>
    <xdr:sp macro="" textlink="">
      <xdr:nvSpPr>
        <xdr:cNvPr id="59" name="TextBox 58">
          <a:extLst>
            <a:ext uri="{FF2B5EF4-FFF2-40B4-BE49-F238E27FC236}">
              <a16:creationId xmlns:a16="http://schemas.microsoft.com/office/drawing/2014/main" id="{00000000-0008-0000-0300-00003B000000}"/>
            </a:ext>
          </a:extLst>
        </xdr:cNvPr>
        <xdr:cNvSpPr txBox="1"/>
      </xdr:nvSpPr>
      <xdr:spPr>
        <a:xfrm>
          <a:off x="115709" y="52329507"/>
          <a:ext cx="12710805" cy="19682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latin typeface="Arial" pitchFamily="34" charset="0"/>
              <a:cs typeface="Arial" pitchFamily="34" charset="0"/>
            </a:rPr>
            <a:t>Technicial Notes:</a:t>
          </a:r>
        </a:p>
        <a:p>
          <a:endParaRPr lang="en-US" sz="1800" b="1">
            <a:latin typeface="Arial" pitchFamily="34" charset="0"/>
            <a:cs typeface="Arial" pitchFamily="34" charset="0"/>
          </a:endParaRPr>
        </a:p>
        <a:p>
          <a:r>
            <a:rPr lang="en-US" sz="1800" b="1">
              <a:latin typeface="Arial" pitchFamily="34" charset="0"/>
              <a:cs typeface="Arial" pitchFamily="34" charset="0"/>
            </a:rPr>
            <a:t>** SEE Section 13, will need to include</a:t>
          </a:r>
          <a:r>
            <a:rPr lang="en-US" sz="1800" b="1" baseline="0">
              <a:latin typeface="Arial" pitchFamily="34" charset="0"/>
              <a:cs typeface="Arial" pitchFamily="34" charset="0"/>
            </a:rPr>
            <a:t> refrigerant balance tasks when opening refrigerant circuit</a:t>
          </a:r>
          <a:endParaRPr lang="en-US" sz="1800" b="1">
            <a:latin typeface="Arial" pitchFamily="34" charset="0"/>
            <a:cs typeface="Arial" pitchFamily="34" charset="0"/>
          </a:endParaRPr>
        </a:p>
        <a:p>
          <a:endParaRPr lang="en-US" sz="1800" b="1">
            <a:latin typeface="Arial" pitchFamily="34" charset="0"/>
            <a:cs typeface="Arial" pitchFamily="34" charset="0"/>
          </a:endParaRPr>
        </a:p>
        <a:p>
          <a:endParaRPr lang="en-US" sz="1400">
            <a:latin typeface="Arial" pitchFamily="34" charset="0"/>
            <a:cs typeface="Arial" pitchFamily="34" charset="0"/>
          </a:endParaRPr>
        </a:p>
      </xdr:txBody>
    </xdr:sp>
    <xdr:clientData/>
  </xdr:twoCellAnchor>
  <xdr:twoCellAnchor>
    <xdr:from>
      <xdr:col>0</xdr:col>
      <xdr:colOff>115709</xdr:colOff>
      <xdr:row>542</xdr:row>
      <xdr:rowOff>50864</xdr:rowOff>
    </xdr:from>
    <xdr:to>
      <xdr:col>7</xdr:col>
      <xdr:colOff>335157</xdr:colOff>
      <xdr:row>547</xdr:row>
      <xdr:rowOff>114098</xdr:rowOff>
    </xdr:to>
    <xdr:sp macro="" textlink="">
      <xdr:nvSpPr>
        <xdr:cNvPr id="60" name="TextBox 59">
          <a:extLst>
            <a:ext uri="{FF2B5EF4-FFF2-40B4-BE49-F238E27FC236}">
              <a16:creationId xmlns:a16="http://schemas.microsoft.com/office/drawing/2014/main" id="{00000000-0008-0000-0300-00003C000000}"/>
            </a:ext>
          </a:extLst>
        </xdr:cNvPr>
        <xdr:cNvSpPr txBox="1"/>
      </xdr:nvSpPr>
      <xdr:spPr>
        <a:xfrm>
          <a:off x="115709" y="71501971"/>
          <a:ext cx="12710805" cy="19682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latin typeface="Arial" pitchFamily="34" charset="0"/>
              <a:cs typeface="Arial" pitchFamily="34" charset="0"/>
            </a:rPr>
            <a:t>Technicial Notes:</a:t>
          </a:r>
        </a:p>
        <a:p>
          <a:endParaRPr lang="en-US" sz="1800" b="1">
            <a:latin typeface="Arial" pitchFamily="34" charset="0"/>
            <a:cs typeface="Arial" pitchFamily="34" charset="0"/>
          </a:endParaRPr>
        </a:p>
        <a:p>
          <a:r>
            <a:rPr lang="en-US" sz="1800">
              <a:latin typeface="Arial" pitchFamily="34" charset="0"/>
              <a:cs typeface="Arial" pitchFamily="34" charset="0"/>
            </a:rPr>
            <a:t>Be sure on a major coil leak to discuss the nature of the repair with the owner and review the cost of a new system replacement with an improved factory and extended warranty compared to the risk with such a repair.</a:t>
          </a:r>
        </a:p>
        <a:p>
          <a:endParaRPr lang="en-US" sz="1800">
            <a:latin typeface="Arial" pitchFamily="34" charset="0"/>
            <a:cs typeface="Arial" pitchFamily="34" charset="0"/>
          </a:endParaRPr>
        </a:p>
        <a:p>
          <a:endParaRPr lang="en-US" sz="1800">
            <a:latin typeface="Arial" pitchFamily="34" charset="0"/>
            <a:cs typeface="Arial" pitchFamily="34" charset="0"/>
          </a:endParaRPr>
        </a:p>
        <a:p>
          <a:r>
            <a:rPr lang="en-US" sz="1800">
              <a:latin typeface="Arial" pitchFamily="34" charset="0"/>
              <a:cs typeface="Arial" pitchFamily="34" charset="0"/>
            </a:rPr>
            <a:t>** SEE Section 13, will need to include refrigerant balance tasks when opening refrigerant circuit</a:t>
          </a:r>
        </a:p>
        <a:p>
          <a:endParaRPr lang="en-US" sz="1400">
            <a:latin typeface="Arial" pitchFamily="34" charset="0"/>
            <a:cs typeface="Arial" pitchFamily="34" charset="0"/>
          </a:endParaRPr>
        </a:p>
      </xdr:txBody>
    </xdr:sp>
    <xdr:clientData/>
  </xdr:twoCellAnchor>
  <xdr:twoCellAnchor>
    <xdr:from>
      <xdr:col>0</xdr:col>
      <xdr:colOff>115709</xdr:colOff>
      <xdr:row>588</xdr:row>
      <xdr:rowOff>50864</xdr:rowOff>
    </xdr:from>
    <xdr:to>
      <xdr:col>7</xdr:col>
      <xdr:colOff>335157</xdr:colOff>
      <xdr:row>593</xdr:row>
      <xdr:rowOff>114098</xdr:rowOff>
    </xdr:to>
    <xdr:sp macro="" textlink="">
      <xdr:nvSpPr>
        <xdr:cNvPr id="61" name="TextBox 60">
          <a:extLst>
            <a:ext uri="{FF2B5EF4-FFF2-40B4-BE49-F238E27FC236}">
              <a16:creationId xmlns:a16="http://schemas.microsoft.com/office/drawing/2014/main" id="{00000000-0008-0000-0300-00003D000000}"/>
            </a:ext>
          </a:extLst>
        </xdr:cNvPr>
        <xdr:cNvSpPr txBox="1"/>
      </xdr:nvSpPr>
      <xdr:spPr>
        <a:xfrm>
          <a:off x="115709" y="90674435"/>
          <a:ext cx="12710805" cy="19682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latin typeface="Arial" pitchFamily="34" charset="0"/>
              <a:cs typeface="Arial" pitchFamily="34" charset="0"/>
            </a:rPr>
            <a:t>Technicial Notes:</a:t>
          </a:r>
        </a:p>
        <a:p>
          <a:endParaRPr lang="en-US" sz="1800">
            <a:latin typeface="Arial" pitchFamily="34" charset="0"/>
            <a:cs typeface="Arial" pitchFamily="34" charset="0"/>
          </a:endParaRPr>
        </a:p>
        <a:p>
          <a:r>
            <a:rPr lang="en-US" sz="1800">
              <a:latin typeface="Arial" pitchFamily="34" charset="0"/>
              <a:cs typeface="Arial" pitchFamily="34" charset="0"/>
            </a:rPr>
            <a:t>** SEE Section 13, will need to include refrigerant balance tasks when opening refrigerant circuit</a:t>
          </a:r>
        </a:p>
        <a:p>
          <a:endParaRPr lang="en-US" sz="1800">
            <a:latin typeface="Arial" pitchFamily="34" charset="0"/>
            <a:cs typeface="Arial" pitchFamily="34" charset="0"/>
          </a:endParaRPr>
        </a:p>
        <a:p>
          <a:endParaRPr lang="en-US" sz="1400">
            <a:latin typeface="Arial" pitchFamily="34" charset="0"/>
            <a:cs typeface="Arial" pitchFamily="34" charset="0"/>
          </a:endParaRPr>
        </a:p>
      </xdr:txBody>
    </xdr:sp>
    <xdr:clientData/>
  </xdr:twoCellAnchor>
  <xdr:twoCellAnchor>
    <xdr:from>
      <xdr:col>0</xdr:col>
      <xdr:colOff>115709</xdr:colOff>
      <xdr:row>634</xdr:row>
      <xdr:rowOff>50864</xdr:rowOff>
    </xdr:from>
    <xdr:to>
      <xdr:col>7</xdr:col>
      <xdr:colOff>335157</xdr:colOff>
      <xdr:row>639</xdr:row>
      <xdr:rowOff>114098</xdr:rowOff>
    </xdr:to>
    <xdr:sp macro="" textlink="">
      <xdr:nvSpPr>
        <xdr:cNvPr id="62" name="TextBox 61">
          <a:extLst>
            <a:ext uri="{FF2B5EF4-FFF2-40B4-BE49-F238E27FC236}">
              <a16:creationId xmlns:a16="http://schemas.microsoft.com/office/drawing/2014/main" id="{00000000-0008-0000-0300-00003E000000}"/>
            </a:ext>
          </a:extLst>
        </xdr:cNvPr>
        <xdr:cNvSpPr txBox="1"/>
      </xdr:nvSpPr>
      <xdr:spPr>
        <a:xfrm>
          <a:off x="115709" y="109846900"/>
          <a:ext cx="12710805" cy="19682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latin typeface="Arial" pitchFamily="34" charset="0"/>
              <a:cs typeface="Arial" pitchFamily="34" charset="0"/>
            </a:rPr>
            <a:t>Technicial Notes:</a:t>
          </a:r>
        </a:p>
        <a:p>
          <a:endParaRPr lang="en-US" sz="1800" b="1">
            <a:latin typeface="Arial" pitchFamily="34" charset="0"/>
            <a:cs typeface="Arial" pitchFamily="34" charset="0"/>
          </a:endParaRPr>
        </a:p>
        <a:p>
          <a:r>
            <a:rPr lang="en-US" sz="1800">
              <a:latin typeface="Arial" pitchFamily="34" charset="0"/>
              <a:cs typeface="Arial" pitchFamily="34" charset="0"/>
            </a:rPr>
            <a:t>**</a:t>
          </a:r>
          <a:r>
            <a:rPr lang="en-US" sz="1800" baseline="0">
              <a:latin typeface="Arial" pitchFamily="34" charset="0"/>
              <a:cs typeface="Arial" pitchFamily="34" charset="0"/>
            </a:rPr>
            <a:t> Must add additional refrigerant repair task when opening refrigerant circuit.</a:t>
          </a:r>
          <a:endParaRPr lang="en-US" sz="1800">
            <a:latin typeface="Arial" pitchFamily="34" charset="0"/>
            <a:cs typeface="Arial" pitchFamily="34" charset="0"/>
          </a:endParaRPr>
        </a:p>
      </xdr:txBody>
    </xdr:sp>
    <xdr:clientData/>
  </xdr:twoCellAnchor>
  <xdr:twoCellAnchor>
    <xdr:from>
      <xdr:col>0</xdr:col>
      <xdr:colOff>115709</xdr:colOff>
      <xdr:row>680</xdr:row>
      <xdr:rowOff>50864</xdr:rowOff>
    </xdr:from>
    <xdr:to>
      <xdr:col>7</xdr:col>
      <xdr:colOff>335157</xdr:colOff>
      <xdr:row>685</xdr:row>
      <xdr:rowOff>114098</xdr:rowOff>
    </xdr:to>
    <xdr:sp macro="" textlink="">
      <xdr:nvSpPr>
        <xdr:cNvPr id="63" name="TextBox 62">
          <a:extLst>
            <a:ext uri="{FF2B5EF4-FFF2-40B4-BE49-F238E27FC236}">
              <a16:creationId xmlns:a16="http://schemas.microsoft.com/office/drawing/2014/main" id="{00000000-0008-0000-0300-00003F000000}"/>
            </a:ext>
          </a:extLst>
        </xdr:cNvPr>
        <xdr:cNvSpPr txBox="1"/>
      </xdr:nvSpPr>
      <xdr:spPr>
        <a:xfrm>
          <a:off x="115709" y="129019364"/>
          <a:ext cx="12710805" cy="19682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latin typeface="Arial" pitchFamily="34" charset="0"/>
              <a:cs typeface="Arial" pitchFamily="34" charset="0"/>
            </a:rPr>
            <a:t>Technicial Notes:</a:t>
          </a:r>
        </a:p>
        <a:p>
          <a:endParaRPr lang="en-US" sz="1800">
            <a:latin typeface="Arial" pitchFamily="34" charset="0"/>
            <a:cs typeface="Arial" pitchFamily="34" charset="0"/>
          </a:endParaRPr>
        </a:p>
        <a:p>
          <a:endParaRPr lang="en-US" sz="1800">
            <a:latin typeface="Arial" pitchFamily="34" charset="0"/>
            <a:cs typeface="Arial" pitchFamily="34" charset="0"/>
          </a:endParaRPr>
        </a:p>
        <a:p>
          <a:r>
            <a:rPr lang="en-US" sz="1800">
              <a:latin typeface="Arial" pitchFamily="34" charset="0"/>
              <a:cs typeface="Arial" pitchFamily="34" charset="0"/>
            </a:rPr>
            <a:t>** SEE Section 13, will need to include refrigerant balance tasks when opening refrigerant circuit</a:t>
          </a:r>
        </a:p>
        <a:p>
          <a:endParaRPr lang="en-US" sz="1400">
            <a:latin typeface="Arial" pitchFamily="34" charset="0"/>
            <a:cs typeface="Arial" pitchFamily="34" charset="0"/>
          </a:endParaRPr>
        </a:p>
      </xdr:txBody>
    </xdr:sp>
    <xdr:clientData/>
  </xdr:twoCellAnchor>
  <xdr:twoCellAnchor>
    <xdr:from>
      <xdr:col>0</xdr:col>
      <xdr:colOff>115709</xdr:colOff>
      <xdr:row>726</xdr:row>
      <xdr:rowOff>50864</xdr:rowOff>
    </xdr:from>
    <xdr:to>
      <xdr:col>7</xdr:col>
      <xdr:colOff>335157</xdr:colOff>
      <xdr:row>731</xdr:row>
      <xdr:rowOff>114098</xdr:rowOff>
    </xdr:to>
    <xdr:sp macro="" textlink="">
      <xdr:nvSpPr>
        <xdr:cNvPr id="64" name="TextBox 63">
          <a:extLst>
            <a:ext uri="{FF2B5EF4-FFF2-40B4-BE49-F238E27FC236}">
              <a16:creationId xmlns:a16="http://schemas.microsoft.com/office/drawing/2014/main" id="{00000000-0008-0000-0300-000040000000}"/>
            </a:ext>
          </a:extLst>
        </xdr:cNvPr>
        <xdr:cNvSpPr txBox="1"/>
      </xdr:nvSpPr>
      <xdr:spPr>
        <a:xfrm>
          <a:off x="115709" y="148191828"/>
          <a:ext cx="12710805" cy="19682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latin typeface="Arial" pitchFamily="34" charset="0"/>
              <a:cs typeface="Arial" pitchFamily="34" charset="0"/>
            </a:rPr>
            <a:t>Technicial Notes:</a:t>
          </a:r>
        </a:p>
        <a:p>
          <a:endParaRPr lang="en-US" sz="1800" b="1">
            <a:latin typeface="Arial" pitchFamily="34" charset="0"/>
            <a:cs typeface="Arial" pitchFamily="34" charset="0"/>
          </a:endParaRPr>
        </a:p>
        <a:p>
          <a:endParaRPr lang="en-US" sz="1800">
            <a:latin typeface="Arial" pitchFamily="34" charset="0"/>
            <a:cs typeface="Arial" pitchFamily="34" charset="0"/>
          </a:endParaRPr>
        </a:p>
        <a:p>
          <a:r>
            <a:rPr lang="en-US" sz="1800">
              <a:latin typeface="Arial" pitchFamily="34" charset="0"/>
              <a:cs typeface="Arial" pitchFamily="34" charset="0"/>
            </a:rPr>
            <a:t>** SEE Section 13, will need to include refrigerant balance tasks when opening refrigerant circuit</a:t>
          </a:r>
        </a:p>
        <a:p>
          <a:endParaRPr lang="en-US" sz="1400">
            <a:latin typeface="Arial" pitchFamily="34" charset="0"/>
            <a:cs typeface="Arial" pitchFamily="34" charset="0"/>
          </a:endParaRPr>
        </a:p>
      </xdr:txBody>
    </xdr:sp>
    <xdr:clientData/>
  </xdr:twoCellAnchor>
  <xdr:twoCellAnchor>
    <xdr:from>
      <xdr:col>0</xdr:col>
      <xdr:colOff>311727</xdr:colOff>
      <xdr:row>1547</xdr:row>
      <xdr:rowOff>69272</xdr:rowOff>
    </xdr:from>
    <xdr:to>
      <xdr:col>7</xdr:col>
      <xdr:colOff>531175</xdr:colOff>
      <xdr:row>1552</xdr:row>
      <xdr:rowOff>132506</xdr:rowOff>
    </xdr:to>
    <xdr:sp macro="" textlink="">
      <xdr:nvSpPr>
        <xdr:cNvPr id="13" name="TextBox 12">
          <a:extLst>
            <a:ext uri="{FF2B5EF4-FFF2-40B4-BE49-F238E27FC236}">
              <a16:creationId xmlns:a16="http://schemas.microsoft.com/office/drawing/2014/main" id="{00000000-0008-0000-0300-00000D000000}"/>
            </a:ext>
          </a:extLst>
        </xdr:cNvPr>
        <xdr:cNvSpPr txBox="1"/>
      </xdr:nvSpPr>
      <xdr:spPr>
        <a:xfrm>
          <a:off x="311727" y="646937999"/>
          <a:ext cx="12671221" cy="19682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latin typeface="Arial" pitchFamily="34" charset="0"/>
              <a:cs typeface="Arial" pitchFamily="34" charset="0"/>
            </a:rPr>
            <a:t>Technicial Notes:</a:t>
          </a:r>
        </a:p>
        <a:p>
          <a:endParaRPr lang="en-US" sz="1800" b="1" baseline="0">
            <a:latin typeface="Arial" pitchFamily="34" charset="0"/>
            <a:cs typeface="Arial" pitchFamily="34" charset="0"/>
          </a:endParaRPr>
        </a:p>
        <a:p>
          <a:r>
            <a:rPr lang="en-US" sz="1800" b="1" baseline="0">
              <a:latin typeface="Arial" pitchFamily="34" charset="0"/>
              <a:cs typeface="Arial" pitchFamily="34" charset="0"/>
            </a:rPr>
            <a:t>SEE Section 1 for new thermostat wiring for digital thermostats to work without batterey backup</a:t>
          </a:r>
        </a:p>
        <a:p>
          <a:endParaRPr lang="en-US" sz="1400">
            <a:latin typeface="Arial" pitchFamily="34" charset="0"/>
            <a:cs typeface="Arial" pitchFamily="34" charset="0"/>
          </a:endParaRPr>
        </a:p>
      </xdr:txBody>
    </xdr:sp>
    <xdr:clientData/>
  </xdr:twoCellAnchor>
  <xdr:twoCellAnchor>
    <xdr:from>
      <xdr:col>0</xdr:col>
      <xdr:colOff>346364</xdr:colOff>
      <xdr:row>1639</xdr:row>
      <xdr:rowOff>380999</xdr:rowOff>
    </xdr:from>
    <xdr:to>
      <xdr:col>7</xdr:col>
      <xdr:colOff>680357</xdr:colOff>
      <xdr:row>1645</xdr:row>
      <xdr:rowOff>122464</xdr:rowOff>
    </xdr:to>
    <xdr:sp macro="" textlink="">
      <xdr:nvSpPr>
        <xdr:cNvPr id="14" name="TextBox 13">
          <a:extLst>
            <a:ext uri="{FF2B5EF4-FFF2-40B4-BE49-F238E27FC236}">
              <a16:creationId xmlns:a16="http://schemas.microsoft.com/office/drawing/2014/main" id="{00000000-0008-0000-0300-00000E000000}"/>
            </a:ext>
          </a:extLst>
        </xdr:cNvPr>
        <xdr:cNvSpPr txBox="1"/>
      </xdr:nvSpPr>
      <xdr:spPr>
        <a:xfrm>
          <a:off x="346364" y="686112963"/>
          <a:ext cx="12920600" cy="20274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latin typeface="Arial" pitchFamily="34" charset="0"/>
              <a:cs typeface="Arial" pitchFamily="34" charset="0"/>
            </a:rPr>
            <a:t>Technicial Notes:</a:t>
          </a:r>
        </a:p>
        <a:p>
          <a:endParaRPr lang="en-US" sz="1800" b="1">
            <a:latin typeface="Arial" pitchFamily="34" charset="0"/>
            <a:cs typeface="Arial" pitchFamily="34" charset="0"/>
          </a:endParaRPr>
        </a:p>
        <a:p>
          <a:r>
            <a:rPr lang="en-US" sz="1800" b="1">
              <a:latin typeface="Arial" pitchFamily="34" charset="0"/>
              <a:cs typeface="Arial" pitchFamily="34" charset="0"/>
            </a:rPr>
            <a:t>1- CO detectors should</a:t>
          </a:r>
          <a:r>
            <a:rPr lang="en-US" sz="1800" b="1" baseline="0">
              <a:latin typeface="Arial" pitchFamily="34" charset="0"/>
              <a:cs typeface="Arial" pitchFamily="34" charset="0"/>
            </a:rPr>
            <a:t> be in every house that has combustion burning equipment fand attached garage.</a:t>
          </a:r>
        </a:p>
        <a:p>
          <a:r>
            <a:rPr lang="en-US" sz="1800" b="1" baseline="0">
              <a:latin typeface="Arial" pitchFamily="34" charset="0"/>
              <a:cs typeface="Arial" pitchFamily="34" charset="0"/>
            </a:rPr>
            <a:t>2-Best to located detectors on all floors and one by sleeping area</a:t>
          </a:r>
          <a:endParaRPr lang="en-US" sz="1800" b="1">
            <a:latin typeface="Arial" pitchFamily="34" charset="0"/>
            <a:cs typeface="Arial" pitchFamily="34" charset="0"/>
          </a:endParaRPr>
        </a:p>
        <a:p>
          <a:endParaRPr lang="en-US" sz="1800" b="1">
            <a:latin typeface="Arial" pitchFamily="34" charset="0"/>
            <a:cs typeface="Arial" pitchFamily="34" charset="0"/>
          </a:endParaRPr>
        </a:p>
        <a:p>
          <a:r>
            <a:rPr lang="en-US" sz="1800">
              <a:latin typeface="Arial" pitchFamily="34" charset="0"/>
              <a:cs typeface="Arial" pitchFamily="34" charset="0"/>
            </a:rPr>
            <a:t>**See</a:t>
          </a:r>
          <a:r>
            <a:rPr lang="en-US" sz="1800" baseline="0">
              <a:latin typeface="Arial" pitchFamily="34" charset="0"/>
              <a:cs typeface="Arial" pitchFamily="34" charset="0"/>
            </a:rPr>
            <a:t> Section 1, may need to add power wire for UV light connection.</a:t>
          </a:r>
        </a:p>
        <a:p>
          <a:endParaRPr lang="en-US" sz="1400">
            <a:latin typeface="Arial" pitchFamily="34" charset="0"/>
            <a:cs typeface="Arial" pitchFamily="34" charset="0"/>
          </a:endParaRPr>
        </a:p>
        <a:p>
          <a:endParaRPr lang="en-US" sz="1400">
            <a:latin typeface="Arial" pitchFamily="34" charset="0"/>
            <a:cs typeface="Arial" pitchFamily="34" charset="0"/>
          </a:endParaRPr>
        </a:p>
        <a:p>
          <a:endParaRPr lang="en-US" sz="1400">
            <a:latin typeface="Arial" pitchFamily="34" charset="0"/>
            <a:cs typeface="Arial" pitchFamily="34" charset="0"/>
          </a:endParaRPr>
        </a:p>
      </xdr:txBody>
    </xdr:sp>
    <xdr:clientData/>
  </xdr:twoCellAnchor>
  <xdr:twoCellAnchor>
    <xdr:from>
      <xdr:col>0</xdr:col>
      <xdr:colOff>95250</xdr:colOff>
      <xdr:row>1688</xdr:row>
      <xdr:rowOff>27214</xdr:rowOff>
    </xdr:from>
    <xdr:to>
      <xdr:col>7</xdr:col>
      <xdr:colOff>775607</xdr:colOff>
      <xdr:row>1693</xdr:row>
      <xdr:rowOff>0</xdr:rowOff>
    </xdr:to>
    <xdr:sp macro="" textlink="">
      <xdr:nvSpPr>
        <xdr:cNvPr id="15" name="TextBox 14">
          <a:extLst>
            <a:ext uri="{FF2B5EF4-FFF2-40B4-BE49-F238E27FC236}">
              <a16:creationId xmlns:a16="http://schemas.microsoft.com/office/drawing/2014/main" id="{00000000-0008-0000-0300-00000F000000}"/>
            </a:ext>
          </a:extLst>
        </xdr:cNvPr>
        <xdr:cNvSpPr txBox="1"/>
      </xdr:nvSpPr>
      <xdr:spPr>
        <a:xfrm>
          <a:off x="95250" y="706169893"/>
          <a:ext cx="13266964" cy="1877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latin typeface="Arial" pitchFamily="34" charset="0"/>
              <a:cs typeface="Arial" pitchFamily="34" charset="0"/>
            </a:rPr>
            <a:t>Technicial Notes:</a:t>
          </a:r>
        </a:p>
        <a:p>
          <a:endParaRPr lang="en-US" sz="1800" b="1">
            <a:latin typeface="Arial" pitchFamily="34" charset="0"/>
            <a:cs typeface="Arial" pitchFamily="34" charset="0"/>
          </a:endParaRPr>
        </a:p>
        <a:p>
          <a:r>
            <a:rPr lang="en-US" sz="1800" b="1">
              <a:latin typeface="Arial" pitchFamily="34" charset="0"/>
              <a:cs typeface="Arial" pitchFamily="34" charset="0"/>
            </a:rPr>
            <a:t>1- If</a:t>
          </a:r>
          <a:r>
            <a:rPr lang="en-US" sz="1800" b="1" baseline="0">
              <a:latin typeface="Arial" pitchFamily="34" charset="0"/>
              <a:cs typeface="Arial" pitchFamily="34" charset="0"/>
            </a:rPr>
            <a:t> you find excessive scale buildup in humidifier, offer a FREE water test to verify safe water condition</a:t>
          </a:r>
        </a:p>
        <a:p>
          <a:r>
            <a:rPr lang="en-US" sz="1800" b="1" baseline="0">
              <a:latin typeface="Arial" pitchFamily="34" charset="0"/>
              <a:cs typeface="Arial" pitchFamily="34" charset="0"/>
            </a:rPr>
            <a:t>2- Verify safe condensate discharge locations to prevent winter freezing, must have air gap if dumping in sanitary sewer</a:t>
          </a:r>
        </a:p>
        <a:p>
          <a:r>
            <a:rPr lang="en-US" sz="1800" b="1" baseline="0">
              <a:latin typeface="Arial" pitchFamily="34" charset="0"/>
              <a:cs typeface="Arial" pitchFamily="34" charset="0"/>
            </a:rPr>
            <a:t>3-Wire high water limit on condesate pumps when applicable</a:t>
          </a:r>
        </a:p>
        <a:p>
          <a:r>
            <a:rPr lang="en-US" sz="1800" b="1" baseline="0">
              <a:latin typeface="Arial" pitchFamily="34" charset="0"/>
              <a:cs typeface="Arial" pitchFamily="34" charset="0"/>
            </a:rPr>
            <a:t>4-Wire humidifier to operate on fan operation</a:t>
          </a:r>
          <a:endParaRPr lang="en-US" sz="1800" b="1">
            <a:latin typeface="Arial" pitchFamily="34" charset="0"/>
            <a:cs typeface="Arial" pitchFamily="34" charset="0"/>
          </a:endParaRPr>
        </a:p>
        <a:p>
          <a:endParaRPr lang="en-US" sz="1400" b="1">
            <a:latin typeface="Arial" pitchFamily="34" charset="0"/>
            <a:cs typeface="Arial" pitchFamily="34" charset="0"/>
          </a:endParaRPr>
        </a:p>
        <a:p>
          <a:endParaRPr lang="en-US" sz="1400">
            <a:latin typeface="Arial" pitchFamily="34" charset="0"/>
            <a:cs typeface="Arial" pitchFamily="34" charset="0"/>
          </a:endParaRPr>
        </a:p>
        <a:p>
          <a:endParaRPr lang="en-US" sz="1400">
            <a:latin typeface="Arial" pitchFamily="34" charset="0"/>
            <a:cs typeface="Arial" pitchFamily="34" charset="0"/>
          </a:endParaRPr>
        </a:p>
        <a:p>
          <a:endParaRPr lang="en-US" sz="1400">
            <a:latin typeface="Arial" pitchFamily="34" charset="0"/>
            <a:cs typeface="Arial" pitchFamily="34" charset="0"/>
          </a:endParaRPr>
        </a:p>
      </xdr:txBody>
    </xdr:sp>
    <xdr:clientData/>
  </xdr:twoCellAnchor>
  <xdr:twoCellAnchor>
    <xdr:from>
      <xdr:col>0</xdr:col>
      <xdr:colOff>176894</xdr:colOff>
      <xdr:row>1827</xdr:row>
      <xdr:rowOff>380999</xdr:rowOff>
    </xdr:from>
    <xdr:to>
      <xdr:col>7</xdr:col>
      <xdr:colOff>734787</xdr:colOff>
      <xdr:row>1832</xdr:row>
      <xdr:rowOff>244928</xdr:rowOff>
    </xdr:to>
    <xdr:sp macro="" textlink="">
      <xdr:nvSpPr>
        <xdr:cNvPr id="16" name="TextBox 15">
          <a:extLst>
            <a:ext uri="{FF2B5EF4-FFF2-40B4-BE49-F238E27FC236}">
              <a16:creationId xmlns:a16="http://schemas.microsoft.com/office/drawing/2014/main" id="{00000000-0008-0000-0300-000010000000}"/>
            </a:ext>
          </a:extLst>
        </xdr:cNvPr>
        <xdr:cNvSpPr txBox="1"/>
      </xdr:nvSpPr>
      <xdr:spPr>
        <a:xfrm>
          <a:off x="176894" y="764707820"/>
          <a:ext cx="13144500" cy="17689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latin typeface="Arial" pitchFamily="34" charset="0"/>
              <a:cs typeface="Arial" pitchFamily="34" charset="0"/>
            </a:rPr>
            <a:t>Technicial Notes:</a:t>
          </a:r>
        </a:p>
        <a:p>
          <a:endParaRPr lang="en-US" sz="1800" b="1">
            <a:latin typeface="Arial" pitchFamily="34" charset="0"/>
            <a:cs typeface="Arial" pitchFamily="34" charset="0"/>
          </a:endParaRPr>
        </a:p>
        <a:p>
          <a:r>
            <a:rPr lang="en-US" sz="1800">
              <a:latin typeface="Arial" pitchFamily="34" charset="0"/>
              <a:cs typeface="Arial" pitchFamily="34" charset="0"/>
            </a:rPr>
            <a:t>**SEE DRAIN</a:t>
          </a:r>
          <a:r>
            <a:rPr lang="en-US" sz="1800" baseline="0">
              <a:latin typeface="Arial" pitchFamily="34" charset="0"/>
              <a:cs typeface="Arial" pitchFamily="34" charset="0"/>
            </a:rPr>
            <a:t> AND PURGE task when openning a water / hydronic system.  Will need to include additonal task to complete the repair.</a:t>
          </a:r>
        </a:p>
        <a:p>
          <a:endParaRPr lang="en-US" sz="1400">
            <a:latin typeface="Arial" pitchFamily="34" charset="0"/>
            <a:cs typeface="Arial" pitchFamily="34" charset="0"/>
          </a:endParaRPr>
        </a:p>
        <a:p>
          <a:endParaRPr lang="en-US" sz="1400">
            <a:latin typeface="Arial" pitchFamily="34" charset="0"/>
            <a:cs typeface="Arial" pitchFamily="34" charset="0"/>
          </a:endParaRPr>
        </a:p>
      </xdr:txBody>
    </xdr:sp>
    <xdr:clientData/>
  </xdr:twoCellAnchor>
  <xdr:twoCellAnchor>
    <xdr:from>
      <xdr:col>0</xdr:col>
      <xdr:colOff>285750</xdr:colOff>
      <xdr:row>909</xdr:row>
      <xdr:rowOff>108857</xdr:rowOff>
    </xdr:from>
    <xdr:to>
      <xdr:col>7</xdr:col>
      <xdr:colOff>505198</xdr:colOff>
      <xdr:row>914</xdr:row>
      <xdr:rowOff>172091</xdr:rowOff>
    </xdr:to>
    <xdr:sp macro="" textlink="">
      <xdr:nvSpPr>
        <xdr:cNvPr id="17" name="TextBox 16">
          <a:extLst>
            <a:ext uri="{FF2B5EF4-FFF2-40B4-BE49-F238E27FC236}">
              <a16:creationId xmlns:a16="http://schemas.microsoft.com/office/drawing/2014/main" id="{00000000-0008-0000-0300-000011000000}"/>
            </a:ext>
          </a:extLst>
        </xdr:cNvPr>
        <xdr:cNvSpPr txBox="1"/>
      </xdr:nvSpPr>
      <xdr:spPr>
        <a:xfrm>
          <a:off x="285750" y="379843393"/>
          <a:ext cx="12806055" cy="19682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latin typeface="Arial" pitchFamily="34" charset="0"/>
              <a:cs typeface="Arial" pitchFamily="34" charset="0"/>
            </a:rPr>
            <a:t>Technicial Notes:</a:t>
          </a:r>
        </a:p>
        <a:p>
          <a:endParaRPr lang="en-US" sz="1800" b="1">
            <a:latin typeface="Arial" pitchFamily="34" charset="0"/>
            <a:cs typeface="Arial" pitchFamily="34" charset="0"/>
          </a:endParaRPr>
        </a:p>
        <a:p>
          <a:endParaRPr lang="en-US" sz="1800">
            <a:latin typeface="Arial" pitchFamily="34" charset="0"/>
            <a:cs typeface="Arial" pitchFamily="34" charset="0"/>
          </a:endParaRPr>
        </a:p>
        <a:p>
          <a:r>
            <a:rPr lang="en-US" sz="1800">
              <a:latin typeface="Arial" pitchFamily="34" charset="0"/>
              <a:cs typeface="Arial" pitchFamily="34" charset="0"/>
            </a:rPr>
            <a:t>*Motor</a:t>
          </a:r>
          <a:r>
            <a:rPr lang="en-US" sz="1800" baseline="0">
              <a:latin typeface="Arial" pitchFamily="34" charset="0"/>
              <a:cs typeface="Arial" pitchFamily="34" charset="0"/>
            </a:rPr>
            <a:t> replacement tasks do not include mounts</a:t>
          </a:r>
          <a:r>
            <a:rPr lang="en-US" sz="1800">
              <a:latin typeface="Arial" pitchFamily="34" charset="0"/>
              <a:cs typeface="Arial" pitchFamily="34" charset="0"/>
            </a:rPr>
            <a:t>, will need to add task if new</a:t>
          </a:r>
          <a:r>
            <a:rPr lang="en-US" sz="1800" baseline="0">
              <a:latin typeface="Arial" pitchFamily="34" charset="0"/>
              <a:cs typeface="Arial" pitchFamily="34" charset="0"/>
            </a:rPr>
            <a:t> motor mount is needed.</a:t>
          </a:r>
          <a:endParaRPr lang="en-US" sz="1800">
            <a:latin typeface="Arial" pitchFamily="34" charset="0"/>
            <a:cs typeface="Arial" pitchFamily="34" charset="0"/>
          </a:endParaRPr>
        </a:p>
        <a:p>
          <a:endParaRPr lang="en-US" sz="1400">
            <a:latin typeface="Arial" pitchFamily="34" charset="0"/>
            <a:cs typeface="Arial" pitchFamily="34" charset="0"/>
          </a:endParaRPr>
        </a:p>
      </xdr:txBody>
    </xdr:sp>
    <xdr:clientData/>
  </xdr:twoCellAnchor>
  <xdr:twoCellAnchor>
    <xdr:from>
      <xdr:col>0</xdr:col>
      <xdr:colOff>204107</xdr:colOff>
      <xdr:row>1868</xdr:row>
      <xdr:rowOff>13607</xdr:rowOff>
    </xdr:from>
    <xdr:to>
      <xdr:col>7</xdr:col>
      <xdr:colOff>762000</xdr:colOff>
      <xdr:row>1872</xdr:row>
      <xdr:rowOff>258536</xdr:rowOff>
    </xdr:to>
    <xdr:sp macro="" textlink="">
      <xdr:nvSpPr>
        <xdr:cNvPr id="18" name="TextBox 17">
          <a:extLst>
            <a:ext uri="{FF2B5EF4-FFF2-40B4-BE49-F238E27FC236}">
              <a16:creationId xmlns:a16="http://schemas.microsoft.com/office/drawing/2014/main" id="{00000000-0008-0000-0300-000012000000}"/>
            </a:ext>
          </a:extLst>
        </xdr:cNvPr>
        <xdr:cNvSpPr txBox="1"/>
      </xdr:nvSpPr>
      <xdr:spPr>
        <a:xfrm>
          <a:off x="204107" y="781703143"/>
          <a:ext cx="13144500" cy="17689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latin typeface="Arial" pitchFamily="34" charset="0"/>
              <a:cs typeface="Arial" pitchFamily="34" charset="0"/>
            </a:rPr>
            <a:t>Technicial Notes:</a:t>
          </a:r>
        </a:p>
        <a:p>
          <a:endParaRPr lang="en-US" sz="1800" b="1">
            <a:latin typeface="Arial" pitchFamily="34" charset="0"/>
            <a:cs typeface="Arial" pitchFamily="34" charset="0"/>
          </a:endParaRPr>
        </a:p>
        <a:p>
          <a:r>
            <a:rPr lang="en-US" sz="1800">
              <a:latin typeface="Arial" pitchFamily="34" charset="0"/>
              <a:cs typeface="Arial" pitchFamily="34" charset="0"/>
            </a:rPr>
            <a:t>**SEE Section 39 DRAIN</a:t>
          </a:r>
          <a:r>
            <a:rPr lang="en-US" sz="1800" baseline="0">
              <a:latin typeface="Arial" pitchFamily="34" charset="0"/>
              <a:cs typeface="Arial" pitchFamily="34" charset="0"/>
            </a:rPr>
            <a:t> AND PURGE task when openning a water / hydronic system.  Will need to include additonal task to complete the repair.</a:t>
          </a:r>
        </a:p>
        <a:p>
          <a:endParaRPr lang="en-US" sz="1400">
            <a:latin typeface="Arial" pitchFamily="34" charset="0"/>
            <a:cs typeface="Arial" pitchFamily="34" charset="0"/>
          </a:endParaRPr>
        </a:p>
        <a:p>
          <a:endParaRPr lang="en-US" sz="1400">
            <a:latin typeface="Arial" pitchFamily="34" charset="0"/>
            <a:cs typeface="Arial"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dimension ref="B1:K32"/>
  <sheetViews>
    <sheetView tabSelected="1" zoomScale="130" zoomScaleNormal="130" workbookViewId="0">
      <selection activeCell="C25" sqref="C25"/>
    </sheetView>
  </sheetViews>
  <sheetFormatPr defaultColWidth="8.81640625" defaultRowHeight="12.5" x14ac:dyDescent="0.25"/>
  <cols>
    <col min="3" max="3" width="47.36328125" bestFit="1" customWidth="1"/>
    <col min="4" max="4" width="1.08984375" customWidth="1"/>
    <col min="5" max="5" width="12.453125" bestFit="1" customWidth="1"/>
    <col min="6" max="6" width="15.08984375" customWidth="1"/>
    <col min="7" max="7" width="14.08984375" bestFit="1" customWidth="1"/>
    <col min="8" max="8" width="14.453125" bestFit="1" customWidth="1"/>
    <col min="9" max="9" width="15.81640625" bestFit="1" customWidth="1"/>
    <col min="11" max="11" width="12.1796875" bestFit="1" customWidth="1"/>
  </cols>
  <sheetData>
    <row r="1" spans="2:9" ht="13.5" thickBot="1" x14ac:dyDescent="0.35">
      <c r="F1" s="1" t="s">
        <v>671</v>
      </c>
      <c r="G1" s="1" t="s">
        <v>672</v>
      </c>
    </row>
    <row r="2" spans="2:9" ht="13" x14ac:dyDescent="0.3">
      <c r="B2" s="25" t="s">
        <v>827</v>
      </c>
      <c r="C2" s="4" t="s">
        <v>669</v>
      </c>
      <c r="D2" s="4"/>
      <c r="E2" s="33">
        <f>+(14*2100)</f>
        <v>29400</v>
      </c>
    </row>
    <row r="3" spans="2:9" ht="15.5" x14ac:dyDescent="0.35">
      <c r="B3" s="26"/>
      <c r="C3" t="s">
        <v>670</v>
      </c>
      <c r="E3" s="34">
        <v>42.5</v>
      </c>
      <c r="F3" s="23">
        <v>0.35</v>
      </c>
      <c r="G3" s="146">
        <f>+((E3*(1+F3)))</f>
        <v>57.375000000000007</v>
      </c>
    </row>
    <row r="4" spans="2:9" ht="13" x14ac:dyDescent="0.3">
      <c r="B4" s="29" t="s">
        <v>828</v>
      </c>
      <c r="C4" s="30" t="s">
        <v>988</v>
      </c>
      <c r="D4" s="30"/>
      <c r="E4" s="35">
        <v>0.5</v>
      </c>
    </row>
    <row r="5" spans="2:9" x14ac:dyDescent="0.25">
      <c r="B5" s="31"/>
      <c r="C5" s="32" t="s">
        <v>826</v>
      </c>
      <c r="D5" s="32"/>
      <c r="E5" s="36"/>
    </row>
    <row r="6" spans="2:9" ht="13" x14ac:dyDescent="0.3">
      <c r="B6" s="29" t="s">
        <v>651</v>
      </c>
      <c r="C6" s="30" t="s">
        <v>652</v>
      </c>
      <c r="D6" s="30"/>
      <c r="E6" s="37">
        <f>+(E3/E4)</f>
        <v>85</v>
      </c>
    </row>
    <row r="7" spans="2:9" x14ac:dyDescent="0.25">
      <c r="B7" s="31"/>
      <c r="C7" s="32" t="s">
        <v>653</v>
      </c>
      <c r="D7" s="32"/>
      <c r="E7" s="36"/>
    </row>
    <row r="8" spans="2:9" ht="18" x14ac:dyDescent="0.4">
      <c r="B8" s="26" t="s">
        <v>654</v>
      </c>
      <c r="C8" t="s">
        <v>999</v>
      </c>
      <c r="E8" s="38">
        <v>0.22</v>
      </c>
    </row>
    <row r="9" spans="2:9" ht="18" x14ac:dyDescent="0.4">
      <c r="B9" s="27" t="s">
        <v>1000</v>
      </c>
      <c r="C9" s="28" t="s">
        <v>1001</v>
      </c>
      <c r="D9" s="28"/>
      <c r="E9" s="39">
        <f>+(E6/E8)</f>
        <v>386.36363636363637</v>
      </c>
    </row>
    <row r="10" spans="2:9" ht="13" x14ac:dyDescent="0.3">
      <c r="B10" s="26" t="s">
        <v>1002</v>
      </c>
      <c r="C10" t="s">
        <v>886</v>
      </c>
      <c r="E10" s="40">
        <v>0.15</v>
      </c>
    </row>
    <row r="11" spans="2:9" ht="18" x14ac:dyDescent="0.4">
      <c r="B11" s="27" t="s">
        <v>1003</v>
      </c>
      <c r="C11" s="28" t="s">
        <v>1004</v>
      </c>
      <c r="D11" s="28"/>
      <c r="E11" s="41">
        <v>0.4</v>
      </c>
      <c r="I11" s="44" t="s">
        <v>887</v>
      </c>
    </row>
    <row r="12" spans="2:9" ht="18" x14ac:dyDescent="0.4">
      <c r="B12" s="27" t="s">
        <v>1005</v>
      </c>
      <c r="C12" s="28" t="s">
        <v>1006</v>
      </c>
      <c r="D12" s="28"/>
      <c r="E12" s="42">
        <f>+(E10*E11)</f>
        <v>0.06</v>
      </c>
      <c r="F12" s="24" t="s">
        <v>888</v>
      </c>
      <c r="G12" s="19" t="s">
        <v>889</v>
      </c>
      <c r="H12" s="24" t="s">
        <v>890</v>
      </c>
      <c r="I12" s="44" t="s">
        <v>668</v>
      </c>
    </row>
    <row r="13" spans="2:9" ht="18" x14ac:dyDescent="0.4">
      <c r="B13" s="27" t="s">
        <v>1007</v>
      </c>
      <c r="C13" s="28" t="s">
        <v>1067</v>
      </c>
      <c r="D13" s="28"/>
      <c r="E13" s="39">
        <f>+((E9/(1-E12)))</f>
        <v>411.0251450676983</v>
      </c>
      <c r="F13" s="24" t="s">
        <v>1068</v>
      </c>
      <c r="G13" s="19" t="s">
        <v>1069</v>
      </c>
      <c r="H13" s="24" t="s">
        <v>1070</v>
      </c>
      <c r="I13" s="44" t="s">
        <v>1071</v>
      </c>
    </row>
    <row r="14" spans="2:9" ht="13" x14ac:dyDescent="0.3">
      <c r="B14" s="26" t="s">
        <v>1008</v>
      </c>
      <c r="C14" t="s">
        <v>1237</v>
      </c>
      <c r="E14" s="40">
        <v>0.02</v>
      </c>
      <c r="F14" s="45">
        <f>+(((E$3/(E$4+E14))/E$8)/(1-E$12))</f>
        <v>395.21648564201757</v>
      </c>
      <c r="G14" s="46">
        <f>+($E$13-F14)</f>
        <v>15.80865942568073</v>
      </c>
      <c r="H14" s="47">
        <f>+(($E$2)*(E14+$E$4))</f>
        <v>15288</v>
      </c>
      <c r="I14" s="48">
        <f t="shared" ref="I14:I21" si="0">+((G14*($H14-($E$2*$E$4))))</f>
        <v>9295.4917423002698</v>
      </c>
    </row>
    <row r="15" spans="2:9" ht="13" x14ac:dyDescent="0.3">
      <c r="B15" s="21"/>
      <c r="C15" t="s">
        <v>844</v>
      </c>
      <c r="E15" s="40">
        <v>0.01</v>
      </c>
      <c r="F15" s="45">
        <f>+(((E$3/(E$4+E14+E15))/E$8)/(1-E$12))</f>
        <v>387.7595708185832</v>
      </c>
      <c r="G15" s="46">
        <f t="shared" ref="G15:G21" si="1">+($E$13-F15)</f>
        <v>23.265574249115105</v>
      </c>
      <c r="H15" s="47">
        <f>+(($E$2)*($E$4+E14+E15))</f>
        <v>15582</v>
      </c>
      <c r="I15" s="48">
        <f t="shared" si="0"/>
        <v>20520.236487719521</v>
      </c>
    </row>
    <row r="16" spans="2:9" ht="13" x14ac:dyDescent="0.3">
      <c r="B16" s="21"/>
      <c r="C16" t="s">
        <v>845</v>
      </c>
      <c r="E16" s="40">
        <v>0.02</v>
      </c>
      <c r="F16" s="45">
        <f>+(((E$3/(E$4+E14+E15+E16))/E$8)/(1-E$12))</f>
        <v>373.65922278881658</v>
      </c>
      <c r="G16" s="46">
        <f t="shared" si="1"/>
        <v>37.365922278881726</v>
      </c>
      <c r="H16" s="47">
        <f>+(($E$2)*($E$4+E14+E15+E16))</f>
        <v>16170.000000000002</v>
      </c>
      <c r="I16" s="48">
        <f t="shared" si="0"/>
        <v>54927.905749956204</v>
      </c>
    </row>
    <row r="17" spans="2:11" ht="13" x14ac:dyDescent="0.3">
      <c r="B17" s="21"/>
      <c r="C17" t="s">
        <v>846</v>
      </c>
      <c r="E17" s="40">
        <v>0.03</v>
      </c>
      <c r="F17" s="45">
        <f>+(((E$3/(E$4+E14+E15+E16+E17))/E$8)/(1-E$12))</f>
        <v>354.33202161008472</v>
      </c>
      <c r="G17" s="46">
        <f t="shared" si="1"/>
        <v>56.693123457613581</v>
      </c>
      <c r="H17" s="47">
        <f>+(($E$2)*($E$4+E14+E15+E16+E17))</f>
        <v>17052.000000000004</v>
      </c>
      <c r="I17" s="48">
        <f t="shared" si="0"/>
        <v>133342.22637230734</v>
      </c>
    </row>
    <row r="18" spans="2:11" ht="13" x14ac:dyDescent="0.3">
      <c r="B18" s="21"/>
      <c r="C18" t="s">
        <v>847</v>
      </c>
      <c r="E18" s="40">
        <v>0.03</v>
      </c>
      <c r="F18" s="45">
        <f>+(((E$3/(E$4+E14+E15+E16+E17+E18))/E$8)/(1-E$12))</f>
        <v>336.90585661286741</v>
      </c>
      <c r="G18" s="46">
        <f t="shared" si="1"/>
        <v>74.119288454830894</v>
      </c>
      <c r="H18" s="47">
        <f>+(($E$2)*($E$4+E14+E15+E16+E17+E18))</f>
        <v>17934.000000000004</v>
      </c>
      <c r="I18" s="48">
        <f t="shared" si="0"/>
        <v>239701.77886292338</v>
      </c>
    </row>
    <row r="19" spans="2:11" ht="13" x14ac:dyDescent="0.3">
      <c r="B19" s="21"/>
      <c r="C19" t="s">
        <v>848</v>
      </c>
      <c r="E19" s="40">
        <v>0.02</v>
      </c>
      <c r="F19" s="45">
        <f>+(((E$3/(E$4+E14+E15+E16+E17+E18+E19))/E$8)/(1-E$12))</f>
        <v>326.21043259341121</v>
      </c>
      <c r="G19" s="46">
        <f t="shared" si="1"/>
        <v>84.814712474287091</v>
      </c>
      <c r="H19" s="47">
        <f>+(($E$2)*($E$4+E14+E15+E16+E17+E18+E19))</f>
        <v>18522.000000000004</v>
      </c>
      <c r="I19" s="48">
        <f t="shared" si="0"/>
        <v>324161.83107672556</v>
      </c>
    </row>
    <row r="20" spans="2:11" ht="13" x14ac:dyDescent="0.3">
      <c r="B20" s="21"/>
      <c r="C20" t="s">
        <v>667</v>
      </c>
      <c r="E20" s="40">
        <v>0.05</v>
      </c>
      <c r="F20" s="45">
        <f>+(((E$3/(E$4+E14+E15+E16+E17+E18+E19+E20))/E$8)/(1-E$12))</f>
        <v>302.22437137330746</v>
      </c>
      <c r="G20" s="46">
        <f t="shared" si="1"/>
        <v>108.80077369439084</v>
      </c>
      <c r="H20" s="47">
        <f>+(($E$2)*($E$4+E14+E15+E16+E17+E18+E19+E20))</f>
        <v>19992.000000000004</v>
      </c>
      <c r="I20" s="48">
        <f t="shared" si="0"/>
        <v>575773.69439071673</v>
      </c>
    </row>
    <row r="21" spans="2:11" ht="13.5" thickBot="1" x14ac:dyDescent="0.35">
      <c r="B21" s="22"/>
      <c r="C21" s="3" t="s">
        <v>1095</v>
      </c>
      <c r="D21" s="3"/>
      <c r="E21" s="43">
        <v>0.01</v>
      </c>
      <c r="F21" s="45">
        <f>+(((E$3/(E$4+E14+E15+E16+E17+E18+E19+E20+E21))/E$8)/(1-E$12))</f>
        <v>297.84430802007114</v>
      </c>
      <c r="G21" s="46">
        <f t="shared" si="1"/>
        <v>113.18083704762716</v>
      </c>
      <c r="H21" s="47">
        <f>+(($E$2)*($E$4+E14+E15+E16+E17+E18+E19+E20+E21))</f>
        <v>20286.000000000004</v>
      </c>
      <c r="I21" s="48">
        <f t="shared" si="0"/>
        <v>632228.15574804577</v>
      </c>
    </row>
    <row r="25" spans="2:11" x14ac:dyDescent="0.25">
      <c r="J25" s="51"/>
    </row>
    <row r="27" spans="2:11" x14ac:dyDescent="0.25">
      <c r="E27" s="235"/>
      <c r="F27" s="235"/>
    </row>
    <row r="28" spans="2:11" x14ac:dyDescent="0.25">
      <c r="E28" s="236"/>
      <c r="F28" s="236"/>
      <c r="H28" s="236"/>
    </row>
    <row r="29" spans="2:11" x14ac:dyDescent="0.25">
      <c r="F29" s="236"/>
      <c r="H29" s="237"/>
      <c r="I29" s="237"/>
      <c r="K29" s="237"/>
    </row>
    <row r="32" spans="2:11" x14ac:dyDescent="0.25">
      <c r="C32" s="51"/>
    </row>
  </sheetData>
  <phoneticPr fontId="0" type="noConversion"/>
  <pageMargins left="0.75" right="0.75" top="1" bottom="1" header="0.5" footer="0.5"/>
  <pageSetup orientation="portrait" r:id="rId1"/>
  <headerFooter alignWithMargins="0"/>
  <drawing r:id="rId2"/>
  <legacyDrawing r:id="rId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ublished="0"/>
  <dimension ref="A1:B48"/>
  <sheetViews>
    <sheetView view="pageBreakPreview" zoomScale="130" zoomScaleNormal="85" zoomScaleSheetLayoutView="130" zoomScalePageLayoutView="85" workbookViewId="0">
      <selection activeCell="B17" sqref="B17"/>
    </sheetView>
  </sheetViews>
  <sheetFormatPr defaultColWidth="8.81640625" defaultRowHeight="12.5" x14ac:dyDescent="0.25"/>
  <cols>
    <col min="1" max="1" width="13.6328125" style="47" customWidth="1"/>
    <col min="2" max="2" width="42.6328125" customWidth="1"/>
    <col min="3" max="3" width="4" customWidth="1"/>
  </cols>
  <sheetData>
    <row r="1" spans="1:2" ht="13" thickBot="1" x14ac:dyDescent="0.3"/>
    <row r="2" spans="1:2" ht="43.5" customHeight="1" thickBot="1" x14ac:dyDescent="0.3">
      <c r="A2" s="147" t="s">
        <v>1598</v>
      </c>
      <c r="B2" s="148"/>
    </row>
    <row r="3" spans="1:2" ht="13" x14ac:dyDescent="0.3">
      <c r="A3" s="135" t="s">
        <v>384</v>
      </c>
      <c r="B3" s="136" t="s">
        <v>385</v>
      </c>
    </row>
    <row r="4" spans="1:2" x14ac:dyDescent="0.25">
      <c r="A4" s="137">
        <v>0</v>
      </c>
      <c r="B4" s="138" t="s">
        <v>386</v>
      </c>
    </row>
    <row r="5" spans="1:2" x14ac:dyDescent="0.25">
      <c r="A5" s="137">
        <v>1</v>
      </c>
      <c r="B5" s="139" t="s">
        <v>31</v>
      </c>
    </row>
    <row r="6" spans="1:2" x14ac:dyDescent="0.25">
      <c r="A6" s="137">
        <v>2</v>
      </c>
      <c r="B6" s="140" t="s">
        <v>371</v>
      </c>
    </row>
    <row r="7" spans="1:2" x14ac:dyDescent="0.25">
      <c r="A7" s="137">
        <v>3</v>
      </c>
      <c r="B7" s="138" t="s">
        <v>387</v>
      </c>
    </row>
    <row r="8" spans="1:2" x14ac:dyDescent="0.25">
      <c r="A8" s="137">
        <v>4</v>
      </c>
      <c r="B8" s="140" t="s">
        <v>372</v>
      </c>
    </row>
    <row r="9" spans="1:2" x14ac:dyDescent="0.25">
      <c r="A9" s="137">
        <v>5</v>
      </c>
      <c r="B9" s="138" t="s">
        <v>388</v>
      </c>
    </row>
    <row r="10" spans="1:2" x14ac:dyDescent="0.25">
      <c r="A10" s="137">
        <v>6</v>
      </c>
      <c r="B10" s="140" t="s">
        <v>373</v>
      </c>
    </row>
    <row r="11" spans="1:2" x14ac:dyDescent="0.25">
      <c r="A11" s="137">
        <v>7</v>
      </c>
      <c r="B11" s="141" t="s">
        <v>375</v>
      </c>
    </row>
    <row r="12" spans="1:2" x14ac:dyDescent="0.25">
      <c r="A12" s="137">
        <v>8</v>
      </c>
      <c r="B12" s="140" t="s">
        <v>217</v>
      </c>
    </row>
    <row r="13" spans="1:2" x14ac:dyDescent="0.25">
      <c r="A13" s="137">
        <v>9</v>
      </c>
      <c r="B13" s="141" t="s">
        <v>389</v>
      </c>
    </row>
    <row r="14" spans="1:2" x14ac:dyDescent="0.25">
      <c r="A14" s="137">
        <v>10</v>
      </c>
      <c r="B14" s="138" t="s">
        <v>409</v>
      </c>
    </row>
    <row r="15" spans="1:2" x14ac:dyDescent="0.25">
      <c r="A15" s="137">
        <v>11</v>
      </c>
      <c r="B15" s="138" t="s">
        <v>410</v>
      </c>
    </row>
    <row r="16" spans="1:2" x14ac:dyDescent="0.25">
      <c r="A16" s="137">
        <v>12</v>
      </c>
      <c r="B16" s="138" t="s">
        <v>411</v>
      </c>
    </row>
    <row r="17" spans="1:2" x14ac:dyDescent="0.25">
      <c r="A17" s="137">
        <v>13</v>
      </c>
      <c r="B17" s="138" t="s">
        <v>412</v>
      </c>
    </row>
    <row r="18" spans="1:2" x14ac:dyDescent="0.25">
      <c r="A18" s="137">
        <v>14</v>
      </c>
      <c r="B18" s="138" t="s">
        <v>413</v>
      </c>
    </row>
    <row r="19" spans="1:2" x14ac:dyDescent="0.25">
      <c r="A19" s="137">
        <v>15</v>
      </c>
      <c r="B19" s="138" t="s">
        <v>414</v>
      </c>
    </row>
    <row r="20" spans="1:2" x14ac:dyDescent="0.25">
      <c r="A20" s="137">
        <v>16</v>
      </c>
      <c r="B20" s="138" t="s">
        <v>415</v>
      </c>
    </row>
    <row r="21" spans="1:2" x14ac:dyDescent="0.25">
      <c r="A21" s="137">
        <v>17</v>
      </c>
      <c r="B21" s="138" t="s">
        <v>416</v>
      </c>
    </row>
    <row r="22" spans="1:2" x14ac:dyDescent="0.25">
      <c r="A22" s="137">
        <v>18</v>
      </c>
      <c r="B22" s="141" t="s">
        <v>376</v>
      </c>
    </row>
    <row r="23" spans="1:2" x14ac:dyDescent="0.25">
      <c r="A23" s="137">
        <v>19</v>
      </c>
      <c r="B23" s="138" t="s">
        <v>436</v>
      </c>
    </row>
    <row r="24" spans="1:2" x14ac:dyDescent="0.25">
      <c r="A24" s="137">
        <v>20</v>
      </c>
      <c r="B24" s="138" t="s">
        <v>1597</v>
      </c>
    </row>
    <row r="25" spans="1:2" x14ac:dyDescent="0.25">
      <c r="A25" s="137">
        <v>21</v>
      </c>
      <c r="B25" s="140" t="s">
        <v>374</v>
      </c>
    </row>
    <row r="26" spans="1:2" x14ac:dyDescent="0.25">
      <c r="A26" s="137">
        <v>22</v>
      </c>
      <c r="B26" s="140" t="s">
        <v>418</v>
      </c>
    </row>
    <row r="27" spans="1:2" x14ac:dyDescent="0.25">
      <c r="A27" s="137">
        <v>23</v>
      </c>
      <c r="B27" s="140" t="s">
        <v>419</v>
      </c>
    </row>
    <row r="28" spans="1:2" x14ac:dyDescent="0.25">
      <c r="A28" s="137">
        <v>24</v>
      </c>
      <c r="B28" s="140" t="s">
        <v>420</v>
      </c>
    </row>
    <row r="29" spans="1:2" x14ac:dyDescent="0.25">
      <c r="A29" s="137">
        <v>25</v>
      </c>
      <c r="B29" s="140" t="s">
        <v>318</v>
      </c>
    </row>
    <row r="30" spans="1:2" x14ac:dyDescent="0.25">
      <c r="A30" s="137">
        <v>26</v>
      </c>
      <c r="B30" s="140" t="s">
        <v>319</v>
      </c>
    </row>
    <row r="31" spans="1:2" x14ac:dyDescent="0.25">
      <c r="A31" s="137">
        <v>27</v>
      </c>
      <c r="B31" s="140" t="s">
        <v>320</v>
      </c>
    </row>
    <row r="32" spans="1:2" x14ac:dyDescent="0.25">
      <c r="A32" s="137">
        <v>28</v>
      </c>
      <c r="B32" s="140" t="s">
        <v>321</v>
      </c>
    </row>
    <row r="33" spans="1:2" x14ac:dyDescent="0.25">
      <c r="A33" s="137">
        <v>29</v>
      </c>
      <c r="B33" s="139" t="s">
        <v>27</v>
      </c>
    </row>
    <row r="34" spans="1:2" x14ac:dyDescent="0.25">
      <c r="A34" s="137">
        <v>30</v>
      </c>
      <c r="B34" s="140" t="s">
        <v>322</v>
      </c>
    </row>
    <row r="35" spans="1:2" x14ac:dyDescent="0.25">
      <c r="A35" s="137">
        <v>31</v>
      </c>
      <c r="B35" s="140" t="s">
        <v>323</v>
      </c>
    </row>
    <row r="36" spans="1:2" x14ac:dyDescent="0.25">
      <c r="A36" s="137">
        <v>32</v>
      </c>
      <c r="B36" s="140" t="s">
        <v>324</v>
      </c>
    </row>
    <row r="37" spans="1:2" x14ac:dyDescent="0.25">
      <c r="A37" s="137">
        <v>33</v>
      </c>
      <c r="B37" s="140" t="s">
        <v>325</v>
      </c>
    </row>
    <row r="38" spans="1:2" x14ac:dyDescent="0.25">
      <c r="A38" s="137">
        <v>34</v>
      </c>
      <c r="B38" s="140" t="s">
        <v>326</v>
      </c>
    </row>
    <row r="39" spans="1:2" x14ac:dyDescent="0.25">
      <c r="A39" s="137">
        <v>35</v>
      </c>
      <c r="B39" s="140" t="s">
        <v>327</v>
      </c>
    </row>
    <row r="40" spans="1:2" x14ac:dyDescent="0.25">
      <c r="A40" s="137">
        <v>36</v>
      </c>
      <c r="B40" s="139" t="s">
        <v>22</v>
      </c>
    </row>
    <row r="41" spans="1:2" x14ac:dyDescent="0.25">
      <c r="A41" s="137">
        <v>37</v>
      </c>
      <c r="B41" s="140" t="s">
        <v>328</v>
      </c>
    </row>
    <row r="42" spans="1:2" x14ac:dyDescent="0.25">
      <c r="A42" s="137">
        <v>38</v>
      </c>
      <c r="B42" s="141" t="s">
        <v>377</v>
      </c>
    </row>
    <row r="43" spans="1:2" x14ac:dyDescent="0.25">
      <c r="A43" s="137">
        <v>39</v>
      </c>
      <c r="B43" s="140" t="s">
        <v>329</v>
      </c>
    </row>
    <row r="44" spans="1:2" x14ac:dyDescent="0.25">
      <c r="A44" s="137">
        <v>40</v>
      </c>
      <c r="B44" s="140" t="s">
        <v>330</v>
      </c>
    </row>
    <row r="45" spans="1:2" x14ac:dyDescent="0.25">
      <c r="A45" s="137">
        <v>41</v>
      </c>
      <c r="B45" s="140" t="s">
        <v>335</v>
      </c>
    </row>
    <row r="46" spans="1:2" x14ac:dyDescent="0.25">
      <c r="A46" s="137">
        <v>42</v>
      </c>
      <c r="B46" s="140" t="s">
        <v>336</v>
      </c>
    </row>
    <row r="47" spans="1:2" ht="13" thickBot="1" x14ac:dyDescent="0.3">
      <c r="A47" s="142">
        <v>43</v>
      </c>
      <c r="B47" s="143" t="s">
        <v>1583</v>
      </c>
    </row>
    <row r="48" spans="1:2" x14ac:dyDescent="0.25">
      <c r="A48" s="133">
        <v>44</v>
      </c>
      <c r="B48" s="134" t="s">
        <v>270</v>
      </c>
    </row>
  </sheetData>
  <mergeCells count="1">
    <mergeCell ref="A2:B2"/>
  </mergeCells>
  <phoneticPr fontId="18" type="noConversion"/>
  <printOptions horizontalCentered="1" verticalCentered="1"/>
  <pageMargins left="0.7" right="0.7" top="0.5" bottom="0.5" header="0.3" footer="0.3"/>
  <pageSetup scale="115" orientation="portrait" r:id="rId1"/>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dimension ref="A1:AI5309"/>
  <sheetViews>
    <sheetView zoomScale="134" zoomScaleNormal="85" zoomScaleSheetLayoutView="85" zoomScalePageLayoutView="90" workbookViewId="0">
      <pane ySplit="10" topLeftCell="A26" activePane="bottomLeft" state="frozenSplit"/>
      <selection activeCell="C1" sqref="C1"/>
      <selection pane="bottomLeft" activeCell="A6" sqref="A6"/>
    </sheetView>
  </sheetViews>
  <sheetFormatPr defaultColWidth="8.81640625" defaultRowHeight="12.5" x14ac:dyDescent="0.25"/>
  <cols>
    <col min="1" max="1" width="13.81640625" customWidth="1"/>
    <col min="2" max="2" width="9.81640625" customWidth="1"/>
    <col min="3" max="3" width="8.81640625" style="47"/>
    <col min="4" max="4" width="11.453125" customWidth="1"/>
    <col min="5" max="5" width="61.36328125" customWidth="1"/>
    <col min="6" max="6" width="10.7265625" customWidth="1"/>
    <col min="7" max="7" width="10.36328125" customWidth="1"/>
    <col min="8" max="8" width="10.81640625" style="47" customWidth="1"/>
    <col min="9" max="9" width="10.6328125" style="47" customWidth="1"/>
    <col min="10" max="10" width="17.08984375" style="47" customWidth="1"/>
    <col min="11" max="11" width="11.453125" hidden="1" customWidth="1"/>
    <col min="12" max="12" width="10.81640625" hidden="1" customWidth="1"/>
    <col min="13" max="13" width="12" customWidth="1"/>
    <col min="14" max="14" width="13.36328125" customWidth="1"/>
    <col min="15" max="15" width="13.1796875" customWidth="1"/>
    <col min="16" max="16" width="13.36328125" style="125" customWidth="1"/>
    <col min="17" max="17" width="13.36328125" customWidth="1"/>
    <col min="18" max="18" width="21.6328125" hidden="1" customWidth="1"/>
    <col min="19" max="19" width="13.36328125" hidden="1" customWidth="1"/>
    <col min="20" max="20" width="35" hidden="1" customWidth="1"/>
    <col min="21" max="21" width="17.6328125" hidden="1" customWidth="1"/>
    <col min="22" max="22" width="17.36328125" hidden="1" customWidth="1"/>
    <col min="23" max="23" width="14.26953125" customWidth="1"/>
    <col min="24" max="24" width="15.36328125" bestFit="1" customWidth="1"/>
  </cols>
  <sheetData>
    <row r="1" spans="1:35" ht="15.5" x14ac:dyDescent="0.35">
      <c r="A1" s="234" t="s">
        <v>649</v>
      </c>
      <c r="B1" s="234"/>
      <c r="C1" s="234"/>
      <c r="D1" s="234"/>
      <c r="E1" s="234"/>
      <c r="H1" s="150" t="s">
        <v>650</v>
      </c>
      <c r="I1" s="150"/>
      <c r="J1" s="150"/>
      <c r="K1" s="150"/>
      <c r="L1" s="150"/>
      <c r="M1" s="150"/>
    </row>
    <row r="2" spans="1:35" ht="16" thickBot="1" x14ac:dyDescent="0.4">
      <c r="C2" s="58"/>
      <c r="D2" s="7"/>
      <c r="H2" s="58"/>
      <c r="I2" s="58"/>
      <c r="K2" s="7"/>
    </row>
    <row r="3" spans="1:35" ht="16" thickBot="1" x14ac:dyDescent="0.4">
      <c r="B3" s="217"/>
      <c r="C3" s="217"/>
      <c r="D3" s="217"/>
      <c r="E3" s="238" t="s">
        <v>493</v>
      </c>
      <c r="F3" s="218">
        <f>SUM('street rate - benefits'!E13)</f>
        <v>411.0251450676983</v>
      </c>
      <c r="H3" s="155" t="s">
        <v>494</v>
      </c>
      <c r="I3" s="156"/>
      <c r="J3" s="156"/>
      <c r="K3" s="8"/>
      <c r="L3" s="4"/>
      <c r="M3" s="9">
        <v>8</v>
      </c>
      <c r="N3" s="153" t="s">
        <v>523</v>
      </c>
      <c r="O3" s="154"/>
      <c r="P3" s="154"/>
      <c r="Q3" s="154"/>
      <c r="R3" s="154"/>
      <c r="T3" s="7"/>
    </row>
    <row r="4" spans="1:35" ht="15.5" x14ac:dyDescent="0.35">
      <c r="B4" s="217"/>
      <c r="C4" s="217"/>
      <c r="D4" s="217"/>
      <c r="E4" s="239" t="s">
        <v>524</v>
      </c>
      <c r="F4" s="218">
        <f>'street rate - benefits'!G3</f>
        <v>57.375000000000007</v>
      </c>
      <c r="H4" s="149" t="s">
        <v>525</v>
      </c>
      <c r="I4" s="150"/>
      <c r="J4" s="150"/>
      <c r="K4" s="7"/>
      <c r="M4" s="10">
        <v>6</v>
      </c>
      <c r="N4" s="153" t="s">
        <v>526</v>
      </c>
      <c r="O4" s="154"/>
      <c r="P4" s="154"/>
      <c r="Q4" s="154"/>
      <c r="R4" s="154"/>
      <c r="T4" s="7"/>
    </row>
    <row r="5" spans="1:35" ht="16" thickBot="1" x14ac:dyDescent="0.4">
      <c r="B5" s="217"/>
      <c r="C5" s="217"/>
      <c r="D5" s="217"/>
      <c r="E5" s="239" t="s">
        <v>744</v>
      </c>
      <c r="F5" s="219">
        <f>SUM('street rate - benefits'!E10)</f>
        <v>0.15</v>
      </c>
      <c r="H5" s="149" t="s">
        <v>527</v>
      </c>
      <c r="I5" s="150"/>
      <c r="J5" s="150"/>
      <c r="K5" s="7"/>
      <c r="M5" s="10">
        <v>5</v>
      </c>
      <c r="T5" s="7"/>
    </row>
    <row r="6" spans="1:35" ht="16" thickBot="1" x14ac:dyDescent="0.4">
      <c r="A6" s="216"/>
      <c r="B6" s="217"/>
      <c r="C6" s="217"/>
      <c r="D6" s="217"/>
      <c r="E6" s="239" t="s">
        <v>522</v>
      </c>
      <c r="F6" s="220">
        <v>0.5</v>
      </c>
      <c r="H6" s="149" t="s">
        <v>529</v>
      </c>
      <c r="I6" s="150"/>
      <c r="J6" s="150"/>
      <c r="K6" s="7"/>
      <c r="M6" s="11">
        <v>4</v>
      </c>
      <c r="O6" s="49" t="s">
        <v>989</v>
      </c>
      <c r="P6" s="126">
        <v>1</v>
      </c>
      <c r="T6" s="7"/>
    </row>
    <row r="7" spans="1:35" ht="16" thickBot="1" x14ac:dyDescent="0.4">
      <c r="B7" s="217"/>
      <c r="C7" s="217"/>
      <c r="D7" s="217"/>
      <c r="E7" s="240" t="s">
        <v>530</v>
      </c>
      <c r="F7" s="221">
        <v>8.2500000000000004E-2</v>
      </c>
      <c r="H7" s="151" t="s">
        <v>531</v>
      </c>
      <c r="I7" s="152"/>
      <c r="J7" s="152"/>
      <c r="K7" s="12"/>
      <c r="L7" s="3"/>
      <c r="M7" s="13">
        <v>2</v>
      </c>
      <c r="O7" s="49" t="s">
        <v>1089</v>
      </c>
      <c r="P7" s="127">
        <v>40</v>
      </c>
      <c r="Q7" s="65" t="s">
        <v>289</v>
      </c>
      <c r="T7" s="7"/>
    </row>
    <row r="8" spans="1:35" ht="13" thickBot="1" x14ac:dyDescent="0.3"/>
    <row r="9" spans="1:35" ht="15" x14ac:dyDescent="0.3">
      <c r="B9" s="208" t="s">
        <v>1640</v>
      </c>
      <c r="C9" s="206" t="s">
        <v>745</v>
      </c>
      <c r="D9" s="208" t="s">
        <v>1641</v>
      </c>
      <c r="E9" s="206" t="s">
        <v>747</v>
      </c>
      <c r="F9" s="208" t="s">
        <v>1642</v>
      </c>
      <c r="G9" s="208" t="s">
        <v>1647</v>
      </c>
      <c r="H9" s="208" t="s">
        <v>1643</v>
      </c>
      <c r="I9" s="208" t="s">
        <v>1644</v>
      </c>
      <c r="J9" s="208" t="s">
        <v>1645</v>
      </c>
      <c r="K9" s="210" t="s">
        <v>746</v>
      </c>
      <c r="L9" s="222" t="s">
        <v>532</v>
      </c>
      <c r="M9" s="223" t="s">
        <v>1646</v>
      </c>
      <c r="N9" s="224" t="s">
        <v>1639</v>
      </c>
      <c r="O9" s="223" t="s">
        <v>1648</v>
      </c>
      <c r="P9" s="225" t="s">
        <v>1649</v>
      </c>
      <c r="Q9" s="223" t="s">
        <v>1650</v>
      </c>
      <c r="R9" s="226" t="s">
        <v>533</v>
      </c>
      <c r="S9" s="226" t="s">
        <v>534</v>
      </c>
      <c r="T9" s="226" t="s">
        <v>562</v>
      </c>
      <c r="U9" s="227" t="s">
        <v>722</v>
      </c>
      <c r="V9" s="210" t="s">
        <v>990</v>
      </c>
      <c r="W9" s="208" t="s">
        <v>1651</v>
      </c>
      <c r="Y9" s="2"/>
      <c r="Z9" s="2"/>
      <c r="AA9" s="2"/>
      <c r="AB9" s="2"/>
      <c r="AC9" s="2"/>
      <c r="AD9" s="2"/>
      <c r="AE9" s="2"/>
      <c r="AF9" s="2"/>
      <c r="AG9" s="2"/>
      <c r="AH9" s="2"/>
      <c r="AI9" s="2"/>
    </row>
    <row r="10" spans="1:35" ht="29.5" customHeight="1" thickBot="1" x14ac:dyDescent="0.35">
      <c r="A10" s="162"/>
      <c r="B10" s="209"/>
      <c r="C10" s="207"/>
      <c r="D10" s="209"/>
      <c r="E10" s="207"/>
      <c r="F10" s="209"/>
      <c r="G10" s="209"/>
      <c r="H10" s="209"/>
      <c r="I10" s="209"/>
      <c r="J10" s="209"/>
      <c r="K10" s="211" t="s">
        <v>574</v>
      </c>
      <c r="L10" s="228" t="s">
        <v>573</v>
      </c>
      <c r="M10" s="229"/>
      <c r="N10" s="230"/>
      <c r="O10" s="229"/>
      <c r="P10" s="231"/>
      <c r="Q10" s="229"/>
      <c r="R10" s="232" t="s">
        <v>560</v>
      </c>
      <c r="S10" s="232" t="s">
        <v>561</v>
      </c>
      <c r="T10" s="232" t="s">
        <v>737</v>
      </c>
      <c r="U10" s="233" t="s">
        <v>721</v>
      </c>
      <c r="V10" s="211" t="s">
        <v>991</v>
      </c>
      <c r="W10" s="209"/>
      <c r="X10" s="2"/>
      <c r="Y10" s="2"/>
      <c r="Z10" s="2"/>
      <c r="AA10" s="2"/>
      <c r="AB10" s="2"/>
      <c r="AC10" s="2"/>
      <c r="AD10" s="2"/>
      <c r="AE10" s="2"/>
      <c r="AF10" s="2"/>
      <c r="AG10" s="2"/>
      <c r="AH10" s="2"/>
      <c r="AI10" s="2"/>
    </row>
    <row r="11" spans="1:35" ht="18" x14ac:dyDescent="0.4">
      <c r="B11" s="213">
        <v>1</v>
      </c>
      <c r="C11" s="63">
        <v>0</v>
      </c>
      <c r="D11" s="168" t="s">
        <v>257</v>
      </c>
      <c r="E11" s="54" t="s">
        <v>1638</v>
      </c>
      <c r="F11" s="14">
        <v>0.5</v>
      </c>
      <c r="G11" s="5"/>
      <c r="H11" s="176">
        <v>189</v>
      </c>
      <c r="I11" s="178">
        <v>89</v>
      </c>
      <c r="J11" s="182">
        <v>49</v>
      </c>
      <c r="K11" s="163" t="s">
        <v>1066</v>
      </c>
      <c r="L11" s="107">
        <f>+(I11-J11)</f>
        <v>40</v>
      </c>
      <c r="M11" s="16">
        <f>+(IF(P11=0,0,IF(P11&lt;4.99,(P11*$M$3),IF(P11&lt;9.99,(P11*$M$4),IF(P11&lt;49.99,(P11*$M$5),IF(P11&lt;100,(P11*$M$6),IF(P11&gt;99.99,(P11*$M$7)))))))+(O11))</f>
        <v>0</v>
      </c>
      <c r="N11" s="187">
        <f t="shared" ref="N11" si="0">+(F11*$F$3)</f>
        <v>205.51257253384915</v>
      </c>
      <c r="O11" s="16">
        <f t="shared" ref="O11:O32" si="1">+(P11*$F$7)</f>
        <v>0</v>
      </c>
      <c r="P11" s="128">
        <v>0</v>
      </c>
      <c r="Q11" s="104">
        <f t="shared" ref="Q11:Q32" si="2">+(F11*$F$4)</f>
        <v>28.687500000000004</v>
      </c>
      <c r="R11" s="20">
        <f t="shared" ref="R11:R32" si="3">(I11-(P11+O11+Q11))/I11</f>
        <v>0.6776685393258427</v>
      </c>
      <c r="S11" s="17">
        <f t="shared" ref="S11:S32" si="4">+((($I$11+I11)-(P11+Q11+$Q$11)/(F11+($F$11)))/1.25)</f>
        <v>96.5</v>
      </c>
      <c r="T11" s="162" t="s">
        <v>572</v>
      </c>
      <c r="U11" s="50">
        <f>($P11)</f>
        <v>0</v>
      </c>
      <c r="V11" s="162">
        <f>+(U11*$P$6)</f>
        <v>0</v>
      </c>
      <c r="W11" s="5"/>
    </row>
    <row r="12" spans="1:35" ht="18" x14ac:dyDescent="0.4">
      <c r="B12" s="213">
        <v>1</v>
      </c>
      <c r="C12" s="63">
        <v>0</v>
      </c>
      <c r="D12" s="169" t="s">
        <v>258</v>
      </c>
      <c r="E12" s="103" t="s">
        <v>161</v>
      </c>
      <c r="F12" s="14">
        <v>0.5</v>
      </c>
      <c r="G12" s="170" t="s">
        <v>367</v>
      </c>
      <c r="H12" s="59">
        <f t="shared" ref="H12:H13" si="5">+((N12*(1+($F$6)))+M12)</f>
        <v>308.26885880077373</v>
      </c>
      <c r="I12" s="179">
        <f t="shared" ref="I12:I13" si="6">+(N12+M12)</f>
        <v>205.51257253384915</v>
      </c>
      <c r="J12" s="183" t="s">
        <v>1599</v>
      </c>
      <c r="K12" s="163" t="s">
        <v>694</v>
      </c>
      <c r="L12" s="107" t="e">
        <f t="shared" ref="L12:L13" si="7">+(I12-J12)</f>
        <v>#VALUE!</v>
      </c>
      <c r="M12" s="16">
        <f t="shared" ref="M12:M13" si="8">+(IF(P12=0,0,IF(P12&lt;4.99,(P12*$M$3),IF(P12&lt;9.99,(P12*$M$4),IF(P12&lt;49.99,(P12*$M$5),IF(P12&lt;100,(P12*$M$6),IF(P12&gt;99.99,(P12*$M$7)))))))+(O12))</f>
        <v>0</v>
      </c>
      <c r="N12" s="187">
        <f t="shared" ref="N12:N20" si="9">+(F12*$F$3)+W12</f>
        <v>205.51257253384915</v>
      </c>
      <c r="O12" s="16">
        <f t="shared" si="1"/>
        <v>0</v>
      </c>
      <c r="P12" s="128">
        <v>0</v>
      </c>
      <c r="Q12" s="104">
        <f t="shared" si="2"/>
        <v>28.687500000000004</v>
      </c>
      <c r="R12" s="20">
        <f t="shared" si="3"/>
        <v>0.86041000000000001</v>
      </c>
      <c r="S12" s="17">
        <f t="shared" si="4"/>
        <v>189.71005802707933</v>
      </c>
      <c r="T12" s="162"/>
      <c r="U12" s="50">
        <f t="shared" ref="U12:U101" si="10">($P12)</f>
        <v>0</v>
      </c>
      <c r="V12" s="162">
        <f t="shared" ref="V12:V13" si="11">+(U12*$P$6)</f>
        <v>0</v>
      </c>
      <c r="W12" s="192">
        <v>0</v>
      </c>
    </row>
    <row r="13" spans="1:35" ht="18" x14ac:dyDescent="0.4">
      <c r="B13" s="213">
        <v>1</v>
      </c>
      <c r="C13" s="63">
        <v>0</v>
      </c>
      <c r="D13" s="169" t="s">
        <v>259</v>
      </c>
      <c r="E13" s="103" t="s">
        <v>160</v>
      </c>
      <c r="F13" s="14">
        <v>0.5</v>
      </c>
      <c r="G13" s="170" t="s">
        <v>367</v>
      </c>
      <c r="H13" s="59">
        <f t="shared" si="5"/>
        <v>308.26885880077373</v>
      </c>
      <c r="I13" s="179">
        <f t="shared" si="6"/>
        <v>205.51257253384915</v>
      </c>
      <c r="J13" s="183" t="s">
        <v>1599</v>
      </c>
      <c r="K13" s="163" t="s">
        <v>694</v>
      </c>
      <c r="L13" s="107" t="e">
        <f t="shared" si="7"/>
        <v>#VALUE!</v>
      </c>
      <c r="M13" s="16">
        <f t="shared" si="8"/>
        <v>0</v>
      </c>
      <c r="N13" s="187">
        <f t="shared" si="9"/>
        <v>205.51257253384915</v>
      </c>
      <c r="O13" s="16">
        <f t="shared" si="1"/>
        <v>0</v>
      </c>
      <c r="P13" s="128">
        <v>0</v>
      </c>
      <c r="Q13" s="104">
        <f t="shared" si="2"/>
        <v>28.687500000000004</v>
      </c>
      <c r="R13" s="20">
        <f t="shared" si="3"/>
        <v>0.86041000000000001</v>
      </c>
      <c r="S13" s="17">
        <f t="shared" si="4"/>
        <v>189.71005802707933</v>
      </c>
      <c r="T13" s="162"/>
      <c r="U13" s="50">
        <f t="shared" si="10"/>
        <v>0</v>
      </c>
      <c r="V13" s="162">
        <f t="shared" si="11"/>
        <v>0</v>
      </c>
      <c r="W13" s="192">
        <v>0</v>
      </c>
    </row>
    <row r="14" spans="1:35" ht="18" x14ac:dyDescent="0.4">
      <c r="B14" s="213">
        <v>1</v>
      </c>
      <c r="C14" s="63">
        <v>0</v>
      </c>
      <c r="D14" s="169" t="s">
        <v>260</v>
      </c>
      <c r="E14" s="170" t="s">
        <v>1588</v>
      </c>
      <c r="F14" s="14">
        <v>0.75</v>
      </c>
      <c r="G14" s="170" t="s">
        <v>367</v>
      </c>
      <c r="H14" s="59">
        <f t="shared" ref="H14" si="12">+((N14*(1+($F$6)))+M14)</f>
        <v>828.59078820116065</v>
      </c>
      <c r="I14" s="179">
        <f t="shared" ref="I14" si="13">+(N14+M14)</f>
        <v>654.45635880077373</v>
      </c>
      <c r="J14" s="183" t="s">
        <v>1600</v>
      </c>
      <c r="K14" s="163" t="s">
        <v>694</v>
      </c>
      <c r="L14" s="107" t="e">
        <f t="shared" ref="L14" si="14">+(I14-J14)</f>
        <v>#VALUE!</v>
      </c>
      <c r="M14" s="16">
        <f t="shared" ref="M14" si="15">+(IF(P14=0,0,IF(P14&lt;4.99,(P14*$M$3),IF(P14&lt;9.99,(P14*$M$4),IF(P14&lt;49.99,(P14*$M$5),IF(P14&lt;100,(P14*$M$6),IF(P14&gt;99.99,(P14*$M$7)))))))+(O14))</f>
        <v>306.1875</v>
      </c>
      <c r="N14" s="187">
        <f t="shared" si="9"/>
        <v>348.26885880077373</v>
      </c>
      <c r="O14" s="16">
        <f t="shared" ref="O14" si="16">+(P14*$F$7)</f>
        <v>6.1875</v>
      </c>
      <c r="P14" s="128">
        <v>75</v>
      </c>
      <c r="Q14" s="104">
        <f t="shared" ref="Q14" si="17">+(F14*$F$4)</f>
        <v>43.031250000000007</v>
      </c>
      <c r="R14" s="20">
        <f t="shared" ref="R14" si="18">(I14-(P14+O14+Q14))/I14</f>
        <v>0.81019551826554403</v>
      </c>
      <c r="S14" s="17">
        <f t="shared" ref="S14" si="19">+((($I$11+I14)-(P14+Q14+$Q$11)/(F14+($F$11)))/1.25)</f>
        <v>500.86508704061896</v>
      </c>
      <c r="T14" s="162"/>
      <c r="U14" s="50">
        <f t="shared" si="10"/>
        <v>75</v>
      </c>
      <c r="V14" s="162">
        <f t="shared" ref="V14:V96" si="20">+(U14*$P$6)</f>
        <v>75</v>
      </c>
      <c r="W14" s="192">
        <f>P7</f>
        <v>40</v>
      </c>
    </row>
    <row r="15" spans="1:35" ht="18" x14ac:dyDescent="0.4">
      <c r="B15" s="213">
        <v>1</v>
      </c>
      <c r="C15" s="63">
        <v>0</v>
      </c>
      <c r="D15" s="169" t="s">
        <v>261</v>
      </c>
      <c r="E15" s="5" t="s">
        <v>1362</v>
      </c>
      <c r="F15" s="52">
        <v>0.25</v>
      </c>
      <c r="G15" s="5" t="s">
        <v>1363</v>
      </c>
      <c r="H15" s="59">
        <f>+((N15*(1+($F$6)))+M15)</f>
        <v>154.13442940038686</v>
      </c>
      <c r="I15" s="179">
        <f>+(N15+M15)</f>
        <v>102.75628626692458</v>
      </c>
      <c r="J15" s="183">
        <f t="shared" ref="J15" si="21">+(I15*(1-$F$5))</f>
        <v>87.342843326885884</v>
      </c>
      <c r="K15" s="163" t="s">
        <v>867</v>
      </c>
      <c r="L15" s="107">
        <f t="shared" ref="L15" si="22">+(I15-J15)</f>
        <v>15.413442940038692</v>
      </c>
      <c r="M15" s="16">
        <f t="shared" ref="M15" si="23">+(IF(P15=0,0,IF(P15&lt;4.99,(P15*$M$3),IF(P15&lt;9.99,(P15*$M$4),IF(P15&lt;49.99,(P15*$M$5),IF(P15&lt;100,(P15*$M$6),IF(P15&gt;99.99,(P15*$M$7)))))))+(O15))</f>
        <v>0</v>
      </c>
      <c r="N15" s="187">
        <f t="shared" si="9"/>
        <v>102.75628626692458</v>
      </c>
      <c r="O15" s="16">
        <f t="shared" ref="O15" si="24">+(P15*$F$7)</f>
        <v>0</v>
      </c>
      <c r="P15" s="128">
        <v>0</v>
      </c>
      <c r="Q15" s="104">
        <f t="shared" ref="Q15" si="25">+(F15*$F$4)</f>
        <v>14.343750000000002</v>
      </c>
      <c r="R15" s="20">
        <f t="shared" ref="R15" si="26">(I15-(P15+O15+Q15))/I15</f>
        <v>0.86041000000000001</v>
      </c>
      <c r="S15" s="17">
        <f t="shared" ref="S15" si="27">+((($I$11+I15)-(P15+Q15+$Q$11)/(F15+($F$11)))/1.25)</f>
        <v>107.50502901353966</v>
      </c>
      <c r="T15" s="162"/>
      <c r="U15" s="50">
        <f t="shared" si="10"/>
        <v>0</v>
      </c>
      <c r="V15" s="162">
        <f t="shared" ref="V15" si="28">+(U15*$P$6)</f>
        <v>0</v>
      </c>
      <c r="W15" s="16">
        <v>0</v>
      </c>
    </row>
    <row r="16" spans="1:35" ht="18" x14ac:dyDescent="0.4">
      <c r="B16" s="213">
        <v>1</v>
      </c>
      <c r="C16" s="63">
        <v>0</v>
      </c>
      <c r="D16" s="169" t="s">
        <v>264</v>
      </c>
      <c r="E16" s="5" t="s">
        <v>1360</v>
      </c>
      <c r="F16" s="52">
        <v>0.5</v>
      </c>
      <c r="G16" s="5" t="s">
        <v>1363</v>
      </c>
      <c r="H16" s="59">
        <f t="shared" ref="H16:H17" si="29">+((N16*(1+($F$6)))+M16)</f>
        <v>308.26885880077373</v>
      </c>
      <c r="I16" s="179">
        <f t="shared" ref="I16:I17" si="30">+(N16+M16)</f>
        <v>205.51257253384915</v>
      </c>
      <c r="J16" s="183">
        <f t="shared" ref="J16:J17" si="31">+(I16*(1-$F$5))</f>
        <v>174.68568665377177</v>
      </c>
      <c r="K16" s="163" t="s">
        <v>867</v>
      </c>
      <c r="L16" s="107">
        <f t="shared" ref="L16:L17" si="32">+(I16-J16)</f>
        <v>30.826885880077384</v>
      </c>
      <c r="M16" s="16">
        <f t="shared" ref="M16:M17" si="33">+(IF(P16=0,0,IF(P16&lt;4.99,(P16*$M$3),IF(P16&lt;9.99,(P16*$M$4),IF(P16&lt;49.99,(P16*$M$5),IF(P16&lt;100,(P16*$M$6),IF(P16&gt;99.99,(P16*$M$7)))))))+(O16))</f>
        <v>0</v>
      </c>
      <c r="N16" s="187">
        <f t="shared" si="9"/>
        <v>205.51257253384915</v>
      </c>
      <c r="O16" s="16">
        <f t="shared" ref="O16:O17" si="34">+(P16*$F$7)</f>
        <v>0</v>
      </c>
      <c r="P16" s="128">
        <v>0</v>
      </c>
      <c r="Q16" s="104">
        <f t="shared" ref="Q16:Q17" si="35">+(F16*$F$4)</f>
        <v>28.687500000000004</v>
      </c>
      <c r="R16" s="20">
        <f t="shared" ref="R16:R17" si="36">(I16-(P16+O16+Q16))/I16</f>
        <v>0.86041000000000001</v>
      </c>
      <c r="S16" s="17">
        <f t="shared" ref="S16:S17" si="37">+((($I$11+I16)-(P16+Q16+$Q$11)/(F16+($F$11)))/1.25)</f>
        <v>189.71005802707933</v>
      </c>
      <c r="T16" s="162"/>
      <c r="U16" s="50">
        <f t="shared" si="10"/>
        <v>0</v>
      </c>
      <c r="V16" s="162">
        <f t="shared" ref="V16:V17" si="38">+(U16*$P$6)</f>
        <v>0</v>
      </c>
      <c r="W16" s="16">
        <v>0</v>
      </c>
    </row>
    <row r="17" spans="2:23" ht="18" x14ac:dyDescent="0.4">
      <c r="B17" s="213">
        <v>1</v>
      </c>
      <c r="C17" s="63">
        <v>0</v>
      </c>
      <c r="D17" s="169" t="s">
        <v>263</v>
      </c>
      <c r="E17" s="5" t="s">
        <v>1361</v>
      </c>
      <c r="F17" s="52">
        <v>0.75</v>
      </c>
      <c r="G17" s="5" t="s">
        <v>1363</v>
      </c>
      <c r="H17" s="59">
        <f t="shared" si="29"/>
        <v>462.40328820116059</v>
      </c>
      <c r="I17" s="179">
        <f t="shared" si="30"/>
        <v>308.26885880077373</v>
      </c>
      <c r="J17" s="183">
        <f t="shared" si="31"/>
        <v>262.02852998065765</v>
      </c>
      <c r="K17" s="163" t="s">
        <v>867</v>
      </c>
      <c r="L17" s="107">
        <f t="shared" si="32"/>
        <v>46.240328820116076</v>
      </c>
      <c r="M17" s="16">
        <f t="shared" si="33"/>
        <v>0</v>
      </c>
      <c r="N17" s="187">
        <f t="shared" si="9"/>
        <v>308.26885880077373</v>
      </c>
      <c r="O17" s="16">
        <f t="shared" si="34"/>
        <v>0</v>
      </c>
      <c r="P17" s="128">
        <v>0</v>
      </c>
      <c r="Q17" s="104">
        <f t="shared" si="35"/>
        <v>43.031250000000007</v>
      </c>
      <c r="R17" s="20">
        <f t="shared" si="36"/>
        <v>0.86041000000000001</v>
      </c>
      <c r="S17" s="17">
        <f t="shared" si="37"/>
        <v>271.91508704061897</v>
      </c>
      <c r="T17" s="162"/>
      <c r="U17" s="50">
        <f t="shared" si="10"/>
        <v>0</v>
      </c>
      <c r="V17" s="162">
        <f t="shared" si="38"/>
        <v>0</v>
      </c>
      <c r="W17" s="16">
        <v>0</v>
      </c>
    </row>
    <row r="18" spans="2:23" ht="18" x14ac:dyDescent="0.4">
      <c r="B18" s="213">
        <v>1</v>
      </c>
      <c r="C18" s="63">
        <v>0</v>
      </c>
      <c r="D18" s="169" t="s">
        <v>265</v>
      </c>
      <c r="E18" s="103" t="s">
        <v>154</v>
      </c>
      <c r="F18" s="52">
        <v>0</v>
      </c>
      <c r="G18" s="5" t="s">
        <v>1363</v>
      </c>
      <c r="H18" s="59">
        <v>199</v>
      </c>
      <c r="I18" s="179">
        <v>199</v>
      </c>
      <c r="J18" s="183">
        <v>159</v>
      </c>
      <c r="K18" s="163" t="s">
        <v>867</v>
      </c>
      <c r="L18" s="107">
        <f t="shared" ref="L18:L22" si="39">+(I18-J18)</f>
        <v>40</v>
      </c>
      <c r="M18" s="16">
        <f t="shared" ref="M18:M21" si="40">+(IF(P18=0,0,IF(P18&lt;4.99,(P18*$M$3),IF(P18&lt;9.99,(P18*$M$4),IF(P18&lt;49.99,(P18*$M$5),IF(P18&lt;100,(P18*$M$6),IF(P18&gt;99.99,(P18*$M$7)))))))+(O18))</f>
        <v>260.3125</v>
      </c>
      <c r="N18" s="187">
        <f t="shared" si="9"/>
        <v>0</v>
      </c>
      <c r="O18" s="16">
        <f t="shared" ref="O18:O22" si="41">+(P18*$F$7)</f>
        <v>10.3125</v>
      </c>
      <c r="P18" s="128">
        <v>125</v>
      </c>
      <c r="Q18" s="104">
        <f t="shared" ref="Q18:Q22" si="42">+(F18*$F$4)</f>
        <v>0</v>
      </c>
      <c r="R18" s="20">
        <f t="shared" ref="R18:R22" si="43">(I18-(P18+O18+Q18))/I18</f>
        <v>0.32003768844221103</v>
      </c>
      <c r="S18" s="17">
        <f t="shared" ref="S18:S22" si="44">+((($I$11+I18)-(P18+Q18+$Q$11)/(F18+($F$11)))/1.25)</f>
        <v>-15.5</v>
      </c>
      <c r="T18" s="162"/>
      <c r="U18" s="50">
        <f t="shared" si="10"/>
        <v>125</v>
      </c>
      <c r="V18" s="162">
        <f t="shared" ref="V18:V22" si="45">+(U18*$P$6)</f>
        <v>125</v>
      </c>
      <c r="W18" s="16">
        <v>0</v>
      </c>
    </row>
    <row r="19" spans="2:23" ht="18" x14ac:dyDescent="0.4">
      <c r="B19" s="213">
        <v>1</v>
      </c>
      <c r="C19" s="63">
        <v>0</v>
      </c>
      <c r="D19" s="169" t="s">
        <v>266</v>
      </c>
      <c r="E19" s="103" t="s">
        <v>155</v>
      </c>
      <c r="F19" s="52">
        <v>0</v>
      </c>
      <c r="G19" s="5" t="s">
        <v>1363</v>
      </c>
      <c r="H19" s="59">
        <f t="shared" ref="H19:H20" si="46">+((N19*(1+($F$6)))+M19)</f>
        <v>816.34</v>
      </c>
      <c r="I19" s="179">
        <f t="shared" ref="I19:I20" si="47">+(N19+M19)</f>
        <v>816.34</v>
      </c>
      <c r="J19" s="183">
        <f t="shared" ref="J19:J20" si="48">+(I19*(1-$F$5))</f>
        <v>693.88900000000001</v>
      </c>
      <c r="K19" s="163" t="s">
        <v>867</v>
      </c>
      <c r="L19" s="107">
        <f t="shared" si="39"/>
        <v>122.45100000000002</v>
      </c>
      <c r="M19" s="16">
        <f t="shared" si="40"/>
        <v>816.34</v>
      </c>
      <c r="N19" s="187">
        <f t="shared" si="9"/>
        <v>0</v>
      </c>
      <c r="O19" s="16">
        <f t="shared" si="41"/>
        <v>32.340000000000003</v>
      </c>
      <c r="P19" s="128">
        <v>392</v>
      </c>
      <c r="Q19" s="104">
        <f t="shared" si="42"/>
        <v>0</v>
      </c>
      <c r="R19" s="20">
        <f t="shared" si="43"/>
        <v>0.48019207683073228</v>
      </c>
      <c r="S19" s="17">
        <f t="shared" si="44"/>
        <v>51.172000000000025</v>
      </c>
      <c r="T19" s="162"/>
      <c r="U19" s="50">
        <f t="shared" si="10"/>
        <v>392</v>
      </c>
      <c r="V19" s="162">
        <f t="shared" si="45"/>
        <v>392</v>
      </c>
      <c r="W19" s="16">
        <v>0</v>
      </c>
    </row>
    <row r="20" spans="2:23" ht="18" x14ac:dyDescent="0.4">
      <c r="B20" s="213">
        <v>1</v>
      </c>
      <c r="C20" s="63">
        <v>0</v>
      </c>
      <c r="D20" s="169" t="s">
        <v>151</v>
      </c>
      <c r="E20" s="103" t="s">
        <v>156</v>
      </c>
      <c r="F20" s="52">
        <v>1</v>
      </c>
      <c r="G20" s="5" t="s">
        <v>1363</v>
      </c>
      <c r="H20" s="59">
        <f t="shared" si="46"/>
        <v>616.53771760154746</v>
      </c>
      <c r="I20" s="179">
        <f t="shared" si="47"/>
        <v>411.0251450676983</v>
      </c>
      <c r="J20" s="183">
        <f t="shared" si="48"/>
        <v>349.37137330754354</v>
      </c>
      <c r="K20" s="163" t="s">
        <v>867</v>
      </c>
      <c r="L20" s="107">
        <f t="shared" si="39"/>
        <v>61.653771760154768</v>
      </c>
      <c r="M20" s="16">
        <f t="shared" si="40"/>
        <v>0</v>
      </c>
      <c r="N20" s="187">
        <f t="shared" si="9"/>
        <v>411.0251450676983</v>
      </c>
      <c r="O20" s="16">
        <f t="shared" si="41"/>
        <v>0</v>
      </c>
      <c r="P20" s="128">
        <v>0</v>
      </c>
      <c r="Q20" s="104">
        <f t="shared" si="42"/>
        <v>57.375000000000007</v>
      </c>
      <c r="R20" s="20">
        <f t="shared" si="43"/>
        <v>0.86041000000000001</v>
      </c>
      <c r="S20" s="17">
        <f t="shared" si="44"/>
        <v>354.12011605415864</v>
      </c>
      <c r="T20" s="162"/>
      <c r="U20" s="50">
        <f t="shared" si="10"/>
        <v>0</v>
      </c>
      <c r="V20" s="162">
        <f t="shared" si="45"/>
        <v>0</v>
      </c>
      <c r="W20" s="16">
        <v>0</v>
      </c>
    </row>
    <row r="21" spans="2:23" ht="18" x14ac:dyDescent="0.4">
      <c r="B21" s="213">
        <v>1</v>
      </c>
      <c r="C21" s="63">
        <v>0</v>
      </c>
      <c r="D21" s="169" t="s">
        <v>152</v>
      </c>
      <c r="E21" s="103" t="s">
        <v>159</v>
      </c>
      <c r="F21" s="14">
        <v>1</v>
      </c>
      <c r="G21" s="5"/>
      <c r="H21" s="176">
        <v>195</v>
      </c>
      <c r="I21" s="178">
        <v>195</v>
      </c>
      <c r="J21" s="182">
        <v>195</v>
      </c>
      <c r="K21" s="163" t="s">
        <v>1230</v>
      </c>
      <c r="L21" s="107">
        <f t="shared" si="39"/>
        <v>0</v>
      </c>
      <c r="M21" s="16">
        <f t="shared" si="40"/>
        <v>0</v>
      </c>
      <c r="N21" s="187">
        <f t="shared" ref="N21" si="49">+(F21*$F$3)</f>
        <v>411.0251450676983</v>
      </c>
      <c r="O21" s="16">
        <f t="shared" si="41"/>
        <v>0</v>
      </c>
      <c r="P21" s="128">
        <v>0</v>
      </c>
      <c r="Q21" s="104">
        <f t="shared" si="42"/>
        <v>57.375000000000007</v>
      </c>
      <c r="R21" s="20">
        <f t="shared" si="43"/>
        <v>0.70576923076923082</v>
      </c>
      <c r="S21" s="17">
        <f t="shared" si="44"/>
        <v>181.3</v>
      </c>
      <c r="T21" s="162" t="s">
        <v>572</v>
      </c>
      <c r="U21" s="50">
        <f t="shared" si="10"/>
        <v>0</v>
      </c>
      <c r="V21" s="162">
        <f t="shared" si="45"/>
        <v>0</v>
      </c>
      <c r="W21" s="5"/>
    </row>
    <row r="22" spans="2:23" ht="18" x14ac:dyDescent="0.4">
      <c r="B22" s="213">
        <v>1</v>
      </c>
      <c r="C22" s="63">
        <v>0</v>
      </c>
      <c r="D22" s="169" t="s">
        <v>153</v>
      </c>
      <c r="E22" s="171" t="s">
        <v>158</v>
      </c>
      <c r="F22" s="14">
        <v>0.16800000000000001</v>
      </c>
      <c r="G22" s="5" t="s">
        <v>367</v>
      </c>
      <c r="H22" s="59">
        <v>60</v>
      </c>
      <c r="I22" s="179">
        <v>60</v>
      </c>
      <c r="J22" s="183">
        <v>60</v>
      </c>
      <c r="K22" s="163" t="s">
        <v>866</v>
      </c>
      <c r="L22" s="107">
        <f t="shared" si="39"/>
        <v>0</v>
      </c>
      <c r="M22" s="16">
        <f>+(IF(P22=0,0,IF(P22&lt;4.99,(P22*$M$3),IF(P22&lt;9.99,(P22*$M$4),IF(P22&lt;49.99,(P22*$M$5),IF(P22&lt;100,(P22*$M$6),IF(P22&gt;99.99,(P22*$M$7)))))))+(O22))</f>
        <v>0</v>
      </c>
      <c r="N22" s="188">
        <f t="shared" ref="N22:N93" si="50">+(F22*$F$3)+W22</f>
        <v>69.052224371373313</v>
      </c>
      <c r="O22" s="16">
        <f t="shared" si="41"/>
        <v>0</v>
      </c>
      <c r="P22" s="128">
        <v>0</v>
      </c>
      <c r="Q22" s="104">
        <f t="shared" si="42"/>
        <v>9.6390000000000011</v>
      </c>
      <c r="R22" s="20">
        <f t="shared" si="43"/>
        <v>0.83934999999999993</v>
      </c>
      <c r="S22" s="17">
        <f t="shared" si="44"/>
        <v>73.3</v>
      </c>
      <c r="T22" s="162"/>
      <c r="U22" s="50">
        <f t="shared" si="10"/>
        <v>0</v>
      </c>
      <c r="V22" s="162">
        <f t="shared" si="45"/>
        <v>0</v>
      </c>
      <c r="W22" s="16">
        <v>0</v>
      </c>
    </row>
    <row r="23" spans="2:23" ht="18" x14ac:dyDescent="0.4">
      <c r="B23" s="213">
        <v>1</v>
      </c>
      <c r="C23" s="63">
        <v>0</v>
      </c>
      <c r="D23" s="169" t="s">
        <v>1587</v>
      </c>
      <c r="E23" s="171" t="s">
        <v>157</v>
      </c>
      <c r="F23" s="14">
        <v>0.16800000000000001</v>
      </c>
      <c r="G23" s="5" t="s">
        <v>367</v>
      </c>
      <c r="H23" s="59">
        <v>60</v>
      </c>
      <c r="I23" s="179">
        <v>60</v>
      </c>
      <c r="J23" s="183">
        <v>60</v>
      </c>
      <c r="K23" s="163" t="s">
        <v>866</v>
      </c>
      <c r="L23" s="107">
        <f t="shared" ref="L23:L24" si="51">+(I23-J23)</f>
        <v>0</v>
      </c>
      <c r="M23" s="16">
        <f>+(IF(P23=0,0,IF(P23&lt;4.99,(P23*$M$3),IF(P23&lt;9.99,(P23*$M$4),IF(P23&lt;49.99,(P23*$M$5),IF(P23&lt;100,(P23*$M$6),IF(P23&gt;99.99,(P23*$M$7)))))))+(O23))</f>
        <v>0</v>
      </c>
      <c r="N23" s="188">
        <f t="shared" si="50"/>
        <v>69.052224371373313</v>
      </c>
      <c r="O23" s="16">
        <f t="shared" ref="O23:O24" si="52">+(P23*$F$7)</f>
        <v>0</v>
      </c>
      <c r="P23" s="128">
        <v>0</v>
      </c>
      <c r="Q23" s="104">
        <f t="shared" ref="Q23:Q24" si="53">+(F23*$F$4)</f>
        <v>9.6390000000000011</v>
      </c>
      <c r="R23" s="20">
        <f t="shared" ref="R23:R24" si="54">(I23-(P23+O23+Q23))/I23</f>
        <v>0.83934999999999993</v>
      </c>
      <c r="S23" s="17">
        <f t="shared" ref="S23:S24" si="55">+((($I$11+I23)-(P23+Q23+$Q$11)/(F23+($F$11)))/1.25)</f>
        <v>73.3</v>
      </c>
      <c r="T23" s="162"/>
      <c r="U23" s="50">
        <f t="shared" si="10"/>
        <v>0</v>
      </c>
      <c r="V23" s="162">
        <f t="shared" ref="V23:V24" si="56">+(U23*$P$6)</f>
        <v>0</v>
      </c>
      <c r="W23" s="16">
        <v>0</v>
      </c>
    </row>
    <row r="24" spans="2:23" ht="18" x14ac:dyDescent="0.4">
      <c r="B24" s="213">
        <v>1</v>
      </c>
      <c r="C24" s="63">
        <v>0</v>
      </c>
      <c r="D24" s="169" t="s">
        <v>1627</v>
      </c>
      <c r="E24" s="172" t="s">
        <v>1612</v>
      </c>
      <c r="F24" s="14">
        <v>0.13</v>
      </c>
      <c r="G24" s="5"/>
      <c r="H24" s="59">
        <f>+((N24*(1+($F$6)))+M24)</f>
        <v>80.149903288201173</v>
      </c>
      <c r="I24" s="179">
        <f>+(N24+M24)</f>
        <v>53.43326885880078</v>
      </c>
      <c r="J24" s="183">
        <f>+(I24)</f>
        <v>53.43326885880078</v>
      </c>
      <c r="K24" s="163" t="s">
        <v>866</v>
      </c>
      <c r="L24" s="107">
        <f t="shared" si="51"/>
        <v>0</v>
      </c>
      <c r="M24" s="16">
        <f>+(IF(P24=0,0,IF(P24&lt;4.99,(P24*$M$3),IF(P24&lt;9.99,(P24*$M$4),IF(P24&lt;49.99,(P24*$M$5),IF(P24&lt;100,(P24*$M$6),IF(P24&gt;99.99,(P24*$M$7)))))))+(O24))</f>
        <v>0</v>
      </c>
      <c r="N24" s="188">
        <f t="shared" ref="N24" si="57">+(F24*$F$3)+W24</f>
        <v>53.43326885880078</v>
      </c>
      <c r="O24" s="16">
        <f t="shared" si="52"/>
        <v>0</v>
      </c>
      <c r="P24" s="128">
        <v>0</v>
      </c>
      <c r="Q24" s="104">
        <f t="shared" si="53"/>
        <v>7.4587500000000011</v>
      </c>
      <c r="R24" s="20">
        <f t="shared" si="54"/>
        <v>0.86041000000000001</v>
      </c>
      <c r="S24" s="17">
        <f t="shared" si="55"/>
        <v>68.046615087040621</v>
      </c>
      <c r="T24" s="162"/>
      <c r="U24" s="50">
        <f t="shared" si="10"/>
        <v>0</v>
      </c>
      <c r="V24" s="162">
        <f t="shared" si="56"/>
        <v>0</v>
      </c>
      <c r="W24" s="16">
        <v>0</v>
      </c>
    </row>
    <row r="25" spans="2:23" ht="18" x14ac:dyDescent="0.4">
      <c r="B25" s="213">
        <v>1</v>
      </c>
      <c r="C25" s="63">
        <v>0</v>
      </c>
      <c r="D25" s="169" t="s">
        <v>1628</v>
      </c>
      <c r="E25" s="172" t="s">
        <v>1613</v>
      </c>
      <c r="F25" s="14">
        <v>0.25</v>
      </c>
      <c r="G25" s="5"/>
      <c r="H25" s="59">
        <f t="shared" ref="H25:H31" si="58">+((N25*(1+($F$6)))+M25)</f>
        <v>154.13442940038686</v>
      </c>
      <c r="I25" s="179">
        <f t="shared" ref="I25:I31" si="59">+(N25+M25)</f>
        <v>102.75628626692458</v>
      </c>
      <c r="J25" s="183">
        <f t="shared" ref="J25:J31" si="60">+(I25)</f>
        <v>102.75628626692458</v>
      </c>
      <c r="K25" s="163" t="s">
        <v>1620</v>
      </c>
      <c r="L25" s="107">
        <f t="shared" ref="L25:L31" si="61">+(I25-J25)</f>
        <v>0</v>
      </c>
      <c r="M25" s="16">
        <f t="shared" ref="M25:M31" si="62">+(IF(P25=0,0,IF(P25&lt;4.99,(P25*$M$3),IF(P25&lt;9.99,(P25*$M$4),IF(P25&lt;49.99,(P25*$M$5),IF(P25&lt;100,(P25*$M$6),IF(P25&gt;99.99,(P25*$M$7)))))))+(O25))</f>
        <v>0</v>
      </c>
      <c r="N25" s="188">
        <f t="shared" ref="N25:N31" si="63">+(F25*$F$3)+W25</f>
        <v>102.75628626692458</v>
      </c>
      <c r="O25" s="16">
        <f t="shared" ref="O25:O31" si="64">+(P25*$F$7)</f>
        <v>0</v>
      </c>
      <c r="P25" s="128">
        <v>0</v>
      </c>
      <c r="Q25" s="104">
        <f t="shared" ref="Q25:Q31" si="65">+(F25*$F$4)</f>
        <v>14.343750000000002</v>
      </c>
      <c r="R25" s="20">
        <f t="shared" ref="R25:R31" si="66">(I25-(P25+O25+Q25))/I25</f>
        <v>0.86041000000000001</v>
      </c>
      <c r="S25" s="17">
        <f t="shared" ref="S25:S31" si="67">+((($I$11+I25)-(P25+Q25+$Q$11)/(F25+($F$11)))/1.25)</f>
        <v>107.50502901353966</v>
      </c>
      <c r="T25" s="162"/>
      <c r="U25" s="50">
        <f t="shared" si="10"/>
        <v>0</v>
      </c>
      <c r="V25" s="162">
        <f t="shared" ref="V25:V31" si="68">+(U25*$P$6)</f>
        <v>0</v>
      </c>
      <c r="W25" s="16">
        <v>0</v>
      </c>
    </row>
    <row r="26" spans="2:23" ht="18" x14ac:dyDescent="0.4">
      <c r="B26" s="213">
        <v>1</v>
      </c>
      <c r="C26" s="63">
        <v>0</v>
      </c>
      <c r="D26" s="169" t="s">
        <v>1629</v>
      </c>
      <c r="E26" s="172" t="s">
        <v>1614</v>
      </c>
      <c r="F26" s="14">
        <v>0.33</v>
      </c>
      <c r="G26" s="5"/>
      <c r="H26" s="59">
        <f t="shared" si="58"/>
        <v>203.45744680851067</v>
      </c>
      <c r="I26" s="179">
        <f t="shared" si="59"/>
        <v>135.63829787234044</v>
      </c>
      <c r="J26" s="183">
        <f t="shared" si="60"/>
        <v>135.63829787234044</v>
      </c>
      <c r="K26" s="163" t="s">
        <v>1621</v>
      </c>
      <c r="L26" s="107">
        <f t="shared" si="61"/>
        <v>0</v>
      </c>
      <c r="M26" s="16">
        <f t="shared" si="62"/>
        <v>0</v>
      </c>
      <c r="N26" s="188">
        <f t="shared" si="63"/>
        <v>135.63829787234044</v>
      </c>
      <c r="O26" s="16">
        <f t="shared" si="64"/>
        <v>0</v>
      </c>
      <c r="P26" s="128">
        <v>0</v>
      </c>
      <c r="Q26" s="104">
        <f t="shared" si="65"/>
        <v>18.933750000000003</v>
      </c>
      <c r="R26" s="20">
        <f t="shared" si="66"/>
        <v>0.86041000000000001</v>
      </c>
      <c r="S26" s="17">
        <f t="shared" si="67"/>
        <v>133.81063829787234</v>
      </c>
      <c r="T26" s="162"/>
      <c r="U26" s="50">
        <f t="shared" si="10"/>
        <v>0</v>
      </c>
      <c r="V26" s="162">
        <f t="shared" si="68"/>
        <v>0</v>
      </c>
      <c r="W26" s="16">
        <v>0</v>
      </c>
    </row>
    <row r="27" spans="2:23" ht="18" x14ac:dyDescent="0.4">
      <c r="B27" s="213">
        <v>1</v>
      </c>
      <c r="C27" s="63">
        <v>0</v>
      </c>
      <c r="D27" s="169" t="s">
        <v>1630</v>
      </c>
      <c r="E27" s="172" t="s">
        <v>1615</v>
      </c>
      <c r="F27" s="14">
        <v>0.5</v>
      </c>
      <c r="G27" s="5"/>
      <c r="H27" s="59">
        <f t="shared" si="58"/>
        <v>308.26885880077373</v>
      </c>
      <c r="I27" s="179">
        <f t="shared" si="59"/>
        <v>205.51257253384915</v>
      </c>
      <c r="J27" s="183">
        <f t="shared" si="60"/>
        <v>205.51257253384915</v>
      </c>
      <c r="K27" s="163" t="s">
        <v>1622</v>
      </c>
      <c r="L27" s="107">
        <f t="shared" si="61"/>
        <v>0</v>
      </c>
      <c r="M27" s="16">
        <f t="shared" si="62"/>
        <v>0</v>
      </c>
      <c r="N27" s="188">
        <f t="shared" si="63"/>
        <v>205.51257253384915</v>
      </c>
      <c r="O27" s="16">
        <f t="shared" si="64"/>
        <v>0</v>
      </c>
      <c r="P27" s="128">
        <v>0</v>
      </c>
      <c r="Q27" s="104">
        <f t="shared" si="65"/>
        <v>28.687500000000004</v>
      </c>
      <c r="R27" s="20">
        <f t="shared" si="66"/>
        <v>0.86041000000000001</v>
      </c>
      <c r="S27" s="17">
        <f t="shared" si="67"/>
        <v>189.71005802707933</v>
      </c>
      <c r="T27" s="162"/>
      <c r="U27" s="50">
        <f t="shared" si="10"/>
        <v>0</v>
      </c>
      <c r="V27" s="162">
        <f t="shared" si="68"/>
        <v>0</v>
      </c>
      <c r="W27" s="16">
        <v>0</v>
      </c>
    </row>
    <row r="28" spans="2:23" ht="18" x14ac:dyDescent="0.4">
      <c r="B28" s="213">
        <v>1</v>
      </c>
      <c r="C28" s="63">
        <v>0</v>
      </c>
      <c r="D28" s="169" t="s">
        <v>1631</v>
      </c>
      <c r="E28" s="172" t="s">
        <v>1616</v>
      </c>
      <c r="F28" s="14">
        <v>0.63</v>
      </c>
      <c r="G28" s="5"/>
      <c r="H28" s="59">
        <f t="shared" si="58"/>
        <v>388.41876208897486</v>
      </c>
      <c r="I28" s="179">
        <f t="shared" si="59"/>
        <v>258.94584139264992</v>
      </c>
      <c r="J28" s="183">
        <f t="shared" si="60"/>
        <v>258.94584139264992</v>
      </c>
      <c r="K28" s="163" t="s">
        <v>1623</v>
      </c>
      <c r="L28" s="107">
        <f t="shared" si="61"/>
        <v>0</v>
      </c>
      <c r="M28" s="16">
        <f t="shared" si="62"/>
        <v>0</v>
      </c>
      <c r="N28" s="188">
        <f t="shared" si="63"/>
        <v>258.94584139264992</v>
      </c>
      <c r="O28" s="16">
        <f t="shared" si="64"/>
        <v>0</v>
      </c>
      <c r="P28" s="128">
        <v>0</v>
      </c>
      <c r="Q28" s="104">
        <f t="shared" si="65"/>
        <v>36.146250000000002</v>
      </c>
      <c r="R28" s="20">
        <f t="shared" si="66"/>
        <v>0.86041000000000001</v>
      </c>
      <c r="S28" s="17">
        <f t="shared" si="67"/>
        <v>232.45667311411995</v>
      </c>
      <c r="T28" s="162"/>
      <c r="U28" s="50">
        <f t="shared" si="10"/>
        <v>0</v>
      </c>
      <c r="V28" s="162">
        <f t="shared" si="68"/>
        <v>0</v>
      </c>
      <c r="W28" s="16">
        <v>0</v>
      </c>
    </row>
    <row r="29" spans="2:23" ht="18" x14ac:dyDescent="0.4">
      <c r="B29" s="213">
        <v>1</v>
      </c>
      <c r="C29" s="63">
        <v>0</v>
      </c>
      <c r="D29" s="169" t="s">
        <v>1632</v>
      </c>
      <c r="E29" s="172" t="s">
        <v>1617</v>
      </c>
      <c r="F29" s="14">
        <v>0.75</v>
      </c>
      <c r="G29" s="5"/>
      <c r="H29" s="59">
        <f t="shared" si="58"/>
        <v>462.40328820116059</v>
      </c>
      <c r="I29" s="179">
        <f t="shared" si="59"/>
        <v>308.26885880077373</v>
      </c>
      <c r="J29" s="183">
        <f t="shared" si="60"/>
        <v>308.26885880077373</v>
      </c>
      <c r="K29" s="163" t="s">
        <v>1624</v>
      </c>
      <c r="L29" s="107">
        <f t="shared" si="61"/>
        <v>0</v>
      </c>
      <c r="M29" s="16">
        <f t="shared" si="62"/>
        <v>0</v>
      </c>
      <c r="N29" s="188">
        <f t="shared" si="63"/>
        <v>308.26885880077373</v>
      </c>
      <c r="O29" s="16">
        <f t="shared" si="64"/>
        <v>0</v>
      </c>
      <c r="P29" s="128">
        <v>0</v>
      </c>
      <c r="Q29" s="104">
        <f t="shared" si="65"/>
        <v>43.031250000000007</v>
      </c>
      <c r="R29" s="20">
        <f t="shared" si="66"/>
        <v>0.86041000000000001</v>
      </c>
      <c r="S29" s="17">
        <f t="shared" si="67"/>
        <v>271.91508704061897</v>
      </c>
      <c r="T29" s="162"/>
      <c r="U29" s="50">
        <f t="shared" si="10"/>
        <v>0</v>
      </c>
      <c r="V29" s="162">
        <f t="shared" si="68"/>
        <v>0</v>
      </c>
      <c r="W29" s="16">
        <v>0</v>
      </c>
    </row>
    <row r="30" spans="2:23" ht="18" x14ac:dyDescent="0.4">
      <c r="B30" s="213">
        <v>1</v>
      </c>
      <c r="C30" s="63">
        <v>0</v>
      </c>
      <c r="D30" s="169" t="s">
        <v>1633</v>
      </c>
      <c r="E30" s="172" t="s">
        <v>1618</v>
      </c>
      <c r="F30" s="14">
        <v>0.88</v>
      </c>
      <c r="G30" s="5"/>
      <c r="H30" s="59">
        <f t="shared" si="58"/>
        <v>542.55319148936178</v>
      </c>
      <c r="I30" s="179">
        <f t="shared" si="59"/>
        <v>361.7021276595745</v>
      </c>
      <c r="J30" s="183">
        <f t="shared" si="60"/>
        <v>361.7021276595745</v>
      </c>
      <c r="K30" s="163" t="s">
        <v>1625</v>
      </c>
      <c r="L30" s="107">
        <f t="shared" si="61"/>
        <v>0</v>
      </c>
      <c r="M30" s="16">
        <f t="shared" si="62"/>
        <v>0</v>
      </c>
      <c r="N30" s="188">
        <f t="shared" si="63"/>
        <v>361.7021276595745</v>
      </c>
      <c r="O30" s="16">
        <f t="shared" si="64"/>
        <v>0</v>
      </c>
      <c r="P30" s="128">
        <v>0</v>
      </c>
      <c r="Q30" s="104">
        <f t="shared" si="65"/>
        <v>50.490000000000009</v>
      </c>
      <c r="R30" s="20">
        <f t="shared" si="66"/>
        <v>0.86041000000000001</v>
      </c>
      <c r="S30" s="17">
        <f t="shared" si="67"/>
        <v>314.66170212765962</v>
      </c>
      <c r="T30" s="162"/>
      <c r="U30" s="50">
        <f t="shared" si="10"/>
        <v>0</v>
      </c>
      <c r="V30" s="162">
        <f t="shared" si="68"/>
        <v>0</v>
      </c>
      <c r="W30" s="16">
        <v>0</v>
      </c>
    </row>
    <row r="31" spans="2:23" ht="18.5" thickBot="1" x14ac:dyDescent="0.45">
      <c r="B31" s="214">
        <v>1</v>
      </c>
      <c r="C31" s="64">
        <v>0</v>
      </c>
      <c r="D31" s="194" t="s">
        <v>1634</v>
      </c>
      <c r="E31" s="195" t="s">
        <v>1619</v>
      </c>
      <c r="F31" s="15">
        <v>1</v>
      </c>
      <c r="G31" s="6"/>
      <c r="H31" s="177">
        <f t="shared" si="58"/>
        <v>616.53771760154746</v>
      </c>
      <c r="I31" s="181">
        <f t="shared" si="59"/>
        <v>411.0251450676983</v>
      </c>
      <c r="J31" s="186">
        <f t="shared" si="60"/>
        <v>411.0251450676983</v>
      </c>
      <c r="K31" s="56" t="s">
        <v>1626</v>
      </c>
      <c r="L31" s="108">
        <f t="shared" si="61"/>
        <v>0</v>
      </c>
      <c r="M31" s="18">
        <f t="shared" si="62"/>
        <v>0</v>
      </c>
      <c r="N31" s="196">
        <f t="shared" si="63"/>
        <v>411.0251450676983</v>
      </c>
      <c r="O31" s="18">
        <f t="shared" si="64"/>
        <v>0</v>
      </c>
      <c r="P31" s="129">
        <v>0</v>
      </c>
      <c r="Q31" s="105">
        <f t="shared" si="65"/>
        <v>57.375000000000007</v>
      </c>
      <c r="R31" s="110">
        <f t="shared" si="66"/>
        <v>0.86041000000000001</v>
      </c>
      <c r="S31" s="109">
        <f t="shared" si="67"/>
        <v>354.12011605415864</v>
      </c>
      <c r="T31" s="3"/>
      <c r="U31" s="111">
        <f t="shared" si="10"/>
        <v>0</v>
      </c>
      <c r="V31" s="3">
        <f t="shared" si="68"/>
        <v>0</v>
      </c>
      <c r="W31" s="18">
        <v>0</v>
      </c>
    </row>
    <row r="32" spans="2:23" ht="18" x14ac:dyDescent="0.4">
      <c r="B32" s="213">
        <v>1</v>
      </c>
      <c r="C32" s="63" t="s">
        <v>953</v>
      </c>
      <c r="D32" s="85" t="s">
        <v>271</v>
      </c>
      <c r="E32" s="171" t="s">
        <v>1376</v>
      </c>
      <c r="F32" s="14">
        <v>0.5</v>
      </c>
      <c r="G32" s="5" t="s">
        <v>954</v>
      </c>
      <c r="H32" s="59">
        <f>+((N32*(1+($F$6)))+M32)</f>
        <v>338.68135880077375</v>
      </c>
      <c r="I32" s="179">
        <f>+(N32+M32)</f>
        <v>235.92507253384915</v>
      </c>
      <c r="J32" s="183">
        <f t="shared" ref="J32:J118" si="69">+(I32*(1-$F$5))</f>
        <v>200.53631165377178</v>
      </c>
      <c r="K32" s="163" t="s">
        <v>866</v>
      </c>
      <c r="L32" s="107">
        <f t="shared" ref="L32" si="70">+(I32-J32)</f>
        <v>35.388760880077371</v>
      </c>
      <c r="M32" s="16">
        <f>+(IF(P32=0,0,IF(P32&lt;4.99,(P32*$M$3),IF(P32&lt;9.99,(P32*$M$4),IF(P32&lt;49.99,(P32*$M$5),IF(P32&lt;100,(P32*$M$6),IF(P32&gt;99.99,(P32*$M$7)))))))+(O32))</f>
        <v>30.412500000000001</v>
      </c>
      <c r="N32" s="188">
        <f t="shared" si="50"/>
        <v>205.51257253384915</v>
      </c>
      <c r="O32" s="16">
        <f t="shared" si="1"/>
        <v>0.41250000000000003</v>
      </c>
      <c r="P32" s="128">
        <v>5</v>
      </c>
      <c r="Q32" s="104">
        <f t="shared" si="2"/>
        <v>28.687500000000004</v>
      </c>
      <c r="R32" s="20">
        <f t="shared" si="3"/>
        <v>0.85546258549901466</v>
      </c>
      <c r="S32" s="17">
        <f t="shared" si="4"/>
        <v>210.04005802707934</v>
      </c>
      <c r="T32" s="162"/>
      <c r="U32" s="50">
        <f t="shared" si="10"/>
        <v>5</v>
      </c>
      <c r="V32" s="162">
        <f t="shared" si="20"/>
        <v>5</v>
      </c>
      <c r="W32" s="16">
        <v>0</v>
      </c>
    </row>
    <row r="33" spans="2:23" ht="18" x14ac:dyDescent="0.4">
      <c r="B33" s="213">
        <v>1</v>
      </c>
      <c r="C33" s="63" t="s">
        <v>953</v>
      </c>
      <c r="D33" s="85" t="s">
        <v>272</v>
      </c>
      <c r="E33" s="171" t="s">
        <v>290</v>
      </c>
      <c r="F33" s="14">
        <v>0.75</v>
      </c>
      <c r="G33" s="5" t="s">
        <v>955</v>
      </c>
      <c r="H33" s="59">
        <f>+((N33*(1+($F$6)))+M33)</f>
        <v>564.05328820116063</v>
      </c>
      <c r="I33" s="179">
        <f>+(N33+M33)</f>
        <v>409.91885880077371</v>
      </c>
      <c r="J33" s="183">
        <f t="shared" si="69"/>
        <v>348.43102998065763</v>
      </c>
      <c r="K33" s="163" t="s">
        <v>1231</v>
      </c>
      <c r="L33" s="107">
        <f t="shared" ref="L33:L97" si="71">+(I33-J33)</f>
        <v>61.487828820116079</v>
      </c>
      <c r="M33" s="16">
        <f t="shared" ref="M33:M97" si="72">+(IF(P33=0,0,IF(P33&lt;4.99,(P33*$M$3),IF(P33&lt;9.99,(P33*$M$4),IF(P33&lt;49.99,(P33*$M$5),IF(P33&lt;100,(P33*$M$6),IF(P33&gt;99.99,(P33*$M$7)))))))+(O33))</f>
        <v>101.65</v>
      </c>
      <c r="N33" s="187">
        <f t="shared" si="50"/>
        <v>308.26885880077373</v>
      </c>
      <c r="O33" s="16">
        <f t="shared" ref="O33:O97" si="73">+(P33*$F$7)</f>
        <v>1.6500000000000001</v>
      </c>
      <c r="P33" s="128">
        <v>20</v>
      </c>
      <c r="Q33" s="104">
        <f t="shared" ref="Q33:Q97" si="74">+(F33*$F$4)</f>
        <v>43.031250000000007</v>
      </c>
      <c r="R33" s="20">
        <f t="shared" ref="R33:R97" si="75">(I33-(P33+O33+Q33))/I33</f>
        <v>0.84220962609715899</v>
      </c>
      <c r="S33" s="17">
        <f t="shared" ref="S33:S97" si="76">+((($I$11+I33)-(P33+Q33+$Q$11)/(F33+($F$11)))/1.25)</f>
        <v>340.43508704061895</v>
      </c>
      <c r="T33" s="162"/>
      <c r="U33" s="50">
        <f t="shared" si="10"/>
        <v>20</v>
      </c>
      <c r="V33" s="162">
        <f t="shared" si="20"/>
        <v>20</v>
      </c>
      <c r="W33" s="16">
        <v>0</v>
      </c>
    </row>
    <row r="34" spans="2:23" ht="18" x14ac:dyDescent="0.4">
      <c r="B34" s="213">
        <v>1</v>
      </c>
      <c r="C34" s="63" t="s">
        <v>953</v>
      </c>
      <c r="D34" s="85" t="s">
        <v>273</v>
      </c>
      <c r="E34" s="103" t="s">
        <v>6</v>
      </c>
      <c r="F34" s="14">
        <v>0.5</v>
      </c>
      <c r="G34" s="5" t="s">
        <v>956</v>
      </c>
      <c r="H34" s="59">
        <f>+((N34*(1+($F$6)))+M34)</f>
        <v>308.26885880077373</v>
      </c>
      <c r="I34" s="179">
        <f>+(N34+M34)</f>
        <v>205.51257253384915</v>
      </c>
      <c r="J34" s="183">
        <f t="shared" si="69"/>
        <v>174.68568665377177</v>
      </c>
      <c r="K34" s="163" t="s">
        <v>867</v>
      </c>
      <c r="L34" s="107">
        <f t="shared" si="71"/>
        <v>30.826885880077384</v>
      </c>
      <c r="M34" s="16">
        <f t="shared" si="72"/>
        <v>0</v>
      </c>
      <c r="N34" s="187">
        <f t="shared" si="50"/>
        <v>205.51257253384915</v>
      </c>
      <c r="O34" s="16">
        <f t="shared" si="73"/>
        <v>0</v>
      </c>
      <c r="P34" s="128">
        <v>0</v>
      </c>
      <c r="Q34" s="104">
        <f t="shared" si="74"/>
        <v>28.687500000000004</v>
      </c>
      <c r="R34" s="20">
        <f t="shared" si="75"/>
        <v>0.86041000000000001</v>
      </c>
      <c r="S34" s="17">
        <f t="shared" si="76"/>
        <v>189.71005802707933</v>
      </c>
      <c r="T34" s="162"/>
      <c r="U34" s="50">
        <f t="shared" si="10"/>
        <v>0</v>
      </c>
      <c r="V34" s="162">
        <f t="shared" si="20"/>
        <v>0</v>
      </c>
      <c r="W34" s="16">
        <v>0</v>
      </c>
    </row>
    <row r="35" spans="2:23" ht="18" x14ac:dyDescent="0.4">
      <c r="B35" s="213">
        <v>1</v>
      </c>
      <c r="C35" s="63" t="s">
        <v>953</v>
      </c>
      <c r="D35" s="85" t="s">
        <v>274</v>
      </c>
      <c r="E35" s="103" t="s">
        <v>7</v>
      </c>
      <c r="F35" s="14">
        <v>0.75</v>
      </c>
      <c r="G35" s="5" t="s">
        <v>956</v>
      </c>
      <c r="H35" s="60">
        <f t="shared" ref="H35:H97" si="77">+((N35*(1+($F$6)))+M35)</f>
        <v>462.40328820116059</v>
      </c>
      <c r="I35" s="180">
        <f t="shared" ref="I35:I97" si="78">+(N35+M35)</f>
        <v>308.26885880077373</v>
      </c>
      <c r="J35" s="183">
        <f t="shared" si="69"/>
        <v>262.02852998065765</v>
      </c>
      <c r="K35" s="163" t="s">
        <v>868</v>
      </c>
      <c r="L35" s="107">
        <f t="shared" si="71"/>
        <v>46.240328820116076</v>
      </c>
      <c r="M35" s="16">
        <f t="shared" si="72"/>
        <v>0</v>
      </c>
      <c r="N35" s="187">
        <f t="shared" si="50"/>
        <v>308.26885880077373</v>
      </c>
      <c r="O35" s="16">
        <f t="shared" si="73"/>
        <v>0</v>
      </c>
      <c r="P35" s="128">
        <v>0</v>
      </c>
      <c r="Q35" s="104">
        <f t="shared" si="74"/>
        <v>43.031250000000007</v>
      </c>
      <c r="R35" s="20">
        <f t="shared" si="75"/>
        <v>0.86041000000000001</v>
      </c>
      <c r="S35" s="17">
        <f t="shared" si="76"/>
        <v>271.91508704061897</v>
      </c>
      <c r="T35" s="162"/>
      <c r="U35" s="50">
        <f t="shared" si="10"/>
        <v>0</v>
      </c>
      <c r="V35" s="162">
        <f t="shared" si="20"/>
        <v>0</v>
      </c>
      <c r="W35" s="16">
        <v>0</v>
      </c>
    </row>
    <row r="36" spans="2:23" ht="18" x14ac:dyDescent="0.4">
      <c r="B36" s="213">
        <v>1</v>
      </c>
      <c r="C36" s="63" t="s">
        <v>953</v>
      </c>
      <c r="D36" s="85" t="s">
        <v>275</v>
      </c>
      <c r="E36" s="103" t="s">
        <v>8</v>
      </c>
      <c r="F36" s="14">
        <v>0.25</v>
      </c>
      <c r="G36" s="5" t="s">
        <v>957</v>
      </c>
      <c r="H36" s="59">
        <f t="shared" si="77"/>
        <v>170.29942940038686</v>
      </c>
      <c r="I36" s="179">
        <f t="shared" si="78"/>
        <v>118.92128626692457</v>
      </c>
      <c r="J36" s="183">
        <f t="shared" si="69"/>
        <v>101.08309332688589</v>
      </c>
      <c r="K36" s="163" t="s">
        <v>869</v>
      </c>
      <c r="L36" s="107">
        <f t="shared" si="71"/>
        <v>17.838192940038681</v>
      </c>
      <c r="M36" s="16">
        <f t="shared" si="72"/>
        <v>16.164999999999999</v>
      </c>
      <c r="N36" s="187">
        <f t="shared" si="50"/>
        <v>102.75628626692458</v>
      </c>
      <c r="O36" s="16">
        <f t="shared" si="73"/>
        <v>0.16500000000000001</v>
      </c>
      <c r="P36" s="128">
        <v>2</v>
      </c>
      <c r="Q36" s="104">
        <f t="shared" si="74"/>
        <v>14.343750000000002</v>
      </c>
      <c r="R36" s="20">
        <f t="shared" si="75"/>
        <v>0.86117918399448423</v>
      </c>
      <c r="S36" s="17">
        <f t="shared" si="76"/>
        <v>118.30369568020633</v>
      </c>
      <c r="T36" s="162"/>
      <c r="U36" s="50">
        <f t="shared" si="10"/>
        <v>2</v>
      </c>
      <c r="V36" s="162">
        <f t="shared" si="20"/>
        <v>2</v>
      </c>
      <c r="W36" s="16">
        <v>0</v>
      </c>
    </row>
    <row r="37" spans="2:23" ht="18" x14ac:dyDescent="0.4">
      <c r="B37" s="213">
        <v>1</v>
      </c>
      <c r="C37" s="63" t="s">
        <v>953</v>
      </c>
      <c r="D37" s="85" t="s">
        <v>262</v>
      </c>
      <c r="E37" s="5" t="s">
        <v>958</v>
      </c>
      <c r="F37" s="14">
        <v>0.05</v>
      </c>
      <c r="G37" s="5" t="s">
        <v>959</v>
      </c>
      <c r="H37" s="59">
        <f t="shared" si="77"/>
        <v>32.039260880077379</v>
      </c>
      <c r="I37" s="179">
        <f t="shared" si="78"/>
        <v>21.76363225338492</v>
      </c>
      <c r="J37" s="183">
        <f t="shared" si="69"/>
        <v>18.499087415377183</v>
      </c>
      <c r="K37" s="163" t="s">
        <v>870</v>
      </c>
      <c r="L37" s="107">
        <f t="shared" si="71"/>
        <v>3.2645448380077369</v>
      </c>
      <c r="M37" s="16">
        <f t="shared" si="72"/>
        <v>1.212375</v>
      </c>
      <c r="N37" s="187">
        <f t="shared" si="50"/>
        <v>20.551257253384918</v>
      </c>
      <c r="O37" s="16">
        <f t="shared" si="73"/>
        <v>1.2375000000000001E-2</v>
      </c>
      <c r="P37" s="128">
        <v>0.15</v>
      </c>
      <c r="Q37" s="104">
        <f t="shared" si="74"/>
        <v>2.8687500000000004</v>
      </c>
      <c r="R37" s="20">
        <f t="shared" si="75"/>
        <v>0.86072522432331733</v>
      </c>
      <c r="S37" s="17">
        <f t="shared" si="76"/>
        <v>42.492723984526108</v>
      </c>
      <c r="T37" s="162"/>
      <c r="U37" s="50">
        <f t="shared" si="10"/>
        <v>0.15</v>
      </c>
      <c r="V37" s="162">
        <f t="shared" si="20"/>
        <v>0.15</v>
      </c>
      <c r="W37" s="16">
        <v>0</v>
      </c>
    </row>
    <row r="38" spans="2:23" ht="18" x14ac:dyDescent="0.4">
      <c r="B38" s="213">
        <v>1</v>
      </c>
      <c r="C38" s="63" t="s">
        <v>953</v>
      </c>
      <c r="D38" s="85" t="s">
        <v>276</v>
      </c>
      <c r="E38" s="103" t="s">
        <v>9</v>
      </c>
      <c r="F38" s="14">
        <v>0.5</v>
      </c>
      <c r="G38" s="5" t="s">
        <v>936</v>
      </c>
      <c r="H38" s="59">
        <f t="shared" ref="H38" si="79">+((N38*(1+($F$6)))+M38)</f>
        <v>384.50635880077374</v>
      </c>
      <c r="I38" s="179">
        <f t="shared" ref="I38" si="80">+(N38+M38)</f>
        <v>281.75007253384916</v>
      </c>
      <c r="J38" s="183">
        <f t="shared" ref="J38" si="81">+(I38*(1-$F$5))</f>
        <v>239.48756165377179</v>
      </c>
      <c r="K38" s="163" t="s">
        <v>694</v>
      </c>
      <c r="L38" s="107">
        <f t="shared" ref="L38" si="82">+(I38-J38)</f>
        <v>42.262510880077372</v>
      </c>
      <c r="M38" s="16">
        <f t="shared" ref="M38" si="83">+(IF(P38=0,0,IF(P38&lt;4.99,(P38*$M$3),IF(P38&lt;9.99,(P38*$M$4),IF(P38&lt;49.99,(P38*$M$5),IF(P38&lt;100,(P38*$M$6),IF(P38&gt;99.99,(P38*$M$7)))))))+(O38))</f>
        <v>76.237499999999997</v>
      </c>
      <c r="N38" s="187">
        <f t="shared" si="50"/>
        <v>205.51257253384915</v>
      </c>
      <c r="O38" s="16">
        <f t="shared" ref="O38" si="84">+(P38*$F$7)</f>
        <v>1.2375</v>
      </c>
      <c r="P38" s="128">
        <v>15</v>
      </c>
      <c r="Q38" s="104">
        <f t="shared" ref="Q38" si="85">+(F38*$F$4)</f>
        <v>28.687500000000004</v>
      </c>
      <c r="R38" s="20">
        <f t="shared" ref="R38" si="86">(I38-(P38+O38+Q38))/I38</f>
        <v>0.84055017414555322</v>
      </c>
      <c r="S38" s="17">
        <f t="shared" ref="S38" si="87">+((($I$11+I38)-(P38+Q38+$Q$11)/(F38+($F$11)))/1.25)</f>
        <v>238.70005802707934</v>
      </c>
      <c r="T38" s="162"/>
      <c r="U38" s="50">
        <f t="shared" si="10"/>
        <v>15</v>
      </c>
      <c r="V38" s="162">
        <f t="shared" ref="V38" si="88">+(U38*$P$6)</f>
        <v>15</v>
      </c>
      <c r="W38" s="16">
        <v>0</v>
      </c>
    </row>
    <row r="39" spans="2:23" ht="18" x14ac:dyDescent="0.4">
      <c r="B39" s="213">
        <v>1</v>
      </c>
      <c r="C39" s="63" t="s">
        <v>953</v>
      </c>
      <c r="D39" s="85" t="s">
        <v>277</v>
      </c>
      <c r="E39" s="103" t="s">
        <v>10</v>
      </c>
      <c r="F39" s="14">
        <v>0.5</v>
      </c>
      <c r="G39" s="5" t="s">
        <v>936</v>
      </c>
      <c r="H39" s="59">
        <f t="shared" ref="H39" si="89">+((N39*(1+($F$6)))+M39)</f>
        <v>511.56885880077374</v>
      </c>
      <c r="I39" s="179">
        <f t="shared" ref="I39" si="90">+(N39+M39)</f>
        <v>408.81257253384916</v>
      </c>
      <c r="J39" s="183">
        <f t="shared" ref="J39" si="91">+(I39*(1-$F$5))</f>
        <v>347.49068665377177</v>
      </c>
      <c r="K39" s="163" t="s">
        <v>694</v>
      </c>
      <c r="L39" s="107">
        <f t="shared" ref="L39" si="92">+(I39-J39)</f>
        <v>61.321885880077389</v>
      </c>
      <c r="M39" s="16">
        <f t="shared" ref="M39" si="93">+(IF(P39=0,0,IF(P39&lt;4.99,(P39*$M$3),IF(P39&lt;9.99,(P39*$M$4),IF(P39&lt;49.99,(P39*$M$5),IF(P39&lt;100,(P39*$M$6),IF(P39&gt;99.99,(P39*$M$7)))))))+(O39))</f>
        <v>203.3</v>
      </c>
      <c r="N39" s="187">
        <f t="shared" si="50"/>
        <v>205.51257253384915</v>
      </c>
      <c r="O39" s="16">
        <f t="shared" ref="O39" si="94">+(P39*$F$7)</f>
        <v>3.3000000000000003</v>
      </c>
      <c r="P39" s="128">
        <v>40</v>
      </c>
      <c r="Q39" s="104">
        <f t="shared" ref="Q39" si="95">+(F39*$F$4)</f>
        <v>28.687500000000004</v>
      </c>
      <c r="R39" s="20">
        <f t="shared" ref="R39" si="96">(I39-(P39+O39+Q39))/I39</f>
        <v>0.82391074825850774</v>
      </c>
      <c r="S39" s="17">
        <f t="shared" ref="S39" si="97">+((($I$11+I39)-(P39+Q39+$Q$11)/(F39+($F$11)))/1.25)</f>
        <v>320.35005802707934</v>
      </c>
      <c r="T39" s="162"/>
      <c r="U39" s="50">
        <f t="shared" si="10"/>
        <v>40</v>
      </c>
      <c r="V39" s="162">
        <f t="shared" ref="V39" si="98">+(U39*$P$6)</f>
        <v>40</v>
      </c>
      <c r="W39" s="16">
        <v>0</v>
      </c>
    </row>
    <row r="40" spans="2:23" ht="18" x14ac:dyDescent="0.4">
      <c r="B40" s="213">
        <v>1</v>
      </c>
      <c r="C40" s="63" t="s">
        <v>953</v>
      </c>
      <c r="D40" s="85" t="s">
        <v>278</v>
      </c>
      <c r="E40" s="103" t="s">
        <v>0</v>
      </c>
      <c r="F40" s="14">
        <v>1.25</v>
      </c>
      <c r="G40" s="5" t="s">
        <v>936</v>
      </c>
      <c r="H40" s="59">
        <f t="shared" ref="H40" si="99">+((N40*(1+($F$6)))+M40)</f>
        <v>1036.0346470019342</v>
      </c>
      <c r="I40" s="179">
        <f t="shared" ref="I40" si="100">+(N40+M40)</f>
        <v>779.14393133462295</v>
      </c>
      <c r="J40" s="183">
        <f t="shared" ref="J40" si="101">+(I40*(1-$F$5))</f>
        <v>662.27234163442949</v>
      </c>
      <c r="K40" s="163" t="s">
        <v>694</v>
      </c>
      <c r="L40" s="107">
        <f t="shared" ref="L40" si="102">+(I40-J40)</f>
        <v>116.87158970019345</v>
      </c>
      <c r="M40" s="16">
        <f t="shared" ref="M40" si="103">+(IF(P40=0,0,IF(P40&lt;4.99,(P40*$M$3),IF(P40&lt;9.99,(P40*$M$4),IF(P40&lt;49.99,(P40*$M$5),IF(P40&lt;100,(P40*$M$6),IF(P40&gt;99.99,(P40*$M$7)))))))+(O40))</f>
        <v>265.36250000000001</v>
      </c>
      <c r="N40" s="187">
        <f t="shared" si="50"/>
        <v>513.78143133462288</v>
      </c>
      <c r="O40" s="16">
        <f t="shared" ref="O40" si="104">+(P40*$F$7)</f>
        <v>5.3624999999999998</v>
      </c>
      <c r="P40" s="128">
        <v>65</v>
      </c>
      <c r="Q40" s="104">
        <f t="shared" ref="Q40" si="105">+(F40*$F$4)</f>
        <v>71.718750000000014</v>
      </c>
      <c r="R40" s="20">
        <f t="shared" ref="R40" si="106">(I40-(P40+O40+Q40))/I40</f>
        <v>0.81764441166008439</v>
      </c>
      <c r="S40" s="17">
        <f t="shared" ref="S40" si="107">+((($I$11+I40)-(P40+Q40+$Q$11)/(F40+($F$11)))/1.25)</f>
        <v>618.90085935341267</v>
      </c>
      <c r="T40" s="162"/>
      <c r="U40" s="50">
        <f t="shared" si="10"/>
        <v>65</v>
      </c>
      <c r="V40" s="162">
        <f t="shared" ref="V40" si="108">+(U40*$P$6)</f>
        <v>65</v>
      </c>
      <c r="W40" s="16">
        <v>0</v>
      </c>
    </row>
    <row r="41" spans="2:23" ht="18" x14ac:dyDescent="0.4">
      <c r="B41" s="213">
        <v>1</v>
      </c>
      <c r="C41" s="63" t="s">
        <v>953</v>
      </c>
      <c r="D41" s="85" t="s">
        <v>4</v>
      </c>
      <c r="E41" s="5" t="s">
        <v>489</v>
      </c>
      <c r="F41" s="14">
        <v>0.25</v>
      </c>
      <c r="G41" s="5" t="s">
        <v>490</v>
      </c>
      <c r="H41" s="59">
        <f t="shared" ref="H41:H49" si="109">+((N41*(1+($F$6)))+M41)</f>
        <v>154.13442940038686</v>
      </c>
      <c r="I41" s="179">
        <f t="shared" ref="I41:I49" si="110">+(N41+M41)</f>
        <v>102.75628626692458</v>
      </c>
      <c r="J41" s="183">
        <f t="shared" ref="J41:J49" si="111">+(I41*(1-$F$5))</f>
        <v>87.342843326885884</v>
      </c>
      <c r="K41" s="163" t="s">
        <v>1302</v>
      </c>
      <c r="L41" s="107">
        <f t="shared" ref="L41:L49" si="112">+(I41-J41)</f>
        <v>15.413442940038692</v>
      </c>
      <c r="M41" s="16">
        <f t="shared" ref="M41:M49" si="113">+(IF(P41=0,0,IF(P41&lt;4.99,(P41*$M$3),IF(P41&lt;9.99,(P41*$M$4),IF(P41&lt;49.99,(P41*$M$5),IF(P41&lt;100,(P41*$M$6),IF(P41&gt;99.99,(P41*$M$7)))))))+(O41))</f>
        <v>0</v>
      </c>
      <c r="N41" s="187">
        <f t="shared" si="50"/>
        <v>102.75628626692458</v>
      </c>
      <c r="O41" s="16">
        <f t="shared" ref="O41:O49" si="114">+(P41*$F$7)</f>
        <v>0</v>
      </c>
      <c r="P41" s="128">
        <v>0</v>
      </c>
      <c r="Q41" s="104">
        <f t="shared" ref="Q41:Q49" si="115">+(F41*$F$4)</f>
        <v>14.343750000000002</v>
      </c>
      <c r="R41" s="20">
        <f t="shared" ref="R41:R49" si="116">(I41-(P41+O41+Q41))/I41</f>
        <v>0.86041000000000001</v>
      </c>
      <c r="S41" s="17">
        <f t="shared" ref="S41:S49" si="117">+((($I$11+I41)-(P41+Q41+$Q$11)/(F41+($F$11)))/1.25)</f>
        <v>107.50502901353966</v>
      </c>
      <c r="T41" s="162"/>
      <c r="U41" s="50">
        <f t="shared" ref="U41:U49" si="118">($P41)</f>
        <v>0</v>
      </c>
      <c r="V41" s="162">
        <f t="shared" ref="V41:V49" si="119">+(U41*$P$6)</f>
        <v>0</v>
      </c>
      <c r="W41" s="16">
        <v>0</v>
      </c>
    </row>
    <row r="42" spans="2:23" ht="18" x14ac:dyDescent="0.4">
      <c r="B42" s="213">
        <v>1</v>
      </c>
      <c r="C42" s="63" t="s">
        <v>953</v>
      </c>
      <c r="D42" s="85" t="s">
        <v>5</v>
      </c>
      <c r="E42" s="5" t="s">
        <v>491</v>
      </c>
      <c r="F42" s="14">
        <v>0.5</v>
      </c>
      <c r="G42" s="5" t="s">
        <v>492</v>
      </c>
      <c r="H42" s="59">
        <f t="shared" si="109"/>
        <v>316.35135880077371</v>
      </c>
      <c r="I42" s="179">
        <f t="shared" si="110"/>
        <v>213.59507253384916</v>
      </c>
      <c r="J42" s="183">
        <f t="shared" si="111"/>
        <v>181.55581165377177</v>
      </c>
      <c r="K42" s="163" t="s">
        <v>1303</v>
      </c>
      <c r="L42" s="107">
        <f t="shared" si="112"/>
        <v>32.039260880077393</v>
      </c>
      <c r="M42" s="16">
        <f t="shared" si="113"/>
        <v>8.0824999999999996</v>
      </c>
      <c r="N42" s="187">
        <f t="shared" si="50"/>
        <v>205.51257253384915</v>
      </c>
      <c r="O42" s="16">
        <f t="shared" si="114"/>
        <v>8.2500000000000004E-2</v>
      </c>
      <c r="P42" s="128">
        <v>1</v>
      </c>
      <c r="Q42" s="104">
        <f t="shared" si="115"/>
        <v>28.687500000000004</v>
      </c>
      <c r="R42" s="20">
        <f t="shared" si="116"/>
        <v>0.86062412560906687</v>
      </c>
      <c r="S42" s="17">
        <f t="shared" si="117"/>
        <v>195.3760580270793</v>
      </c>
      <c r="T42" s="162"/>
      <c r="U42" s="50">
        <f t="shared" si="118"/>
        <v>1</v>
      </c>
      <c r="V42" s="162">
        <f t="shared" si="119"/>
        <v>1</v>
      </c>
      <c r="W42" s="16">
        <v>0</v>
      </c>
    </row>
    <row r="43" spans="2:23" ht="18" x14ac:dyDescent="0.4">
      <c r="B43" s="213">
        <v>1</v>
      </c>
      <c r="C43" s="63" t="s">
        <v>953</v>
      </c>
      <c r="D43" s="85" t="s">
        <v>32</v>
      </c>
      <c r="E43" s="54" t="s">
        <v>1601</v>
      </c>
      <c r="F43" s="14">
        <v>0.17</v>
      </c>
      <c r="G43" s="5" t="s">
        <v>640</v>
      </c>
      <c r="H43" s="59">
        <f t="shared" si="109"/>
        <v>165.8014119922631</v>
      </c>
      <c r="I43" s="179">
        <f t="shared" si="110"/>
        <v>130.86427466150872</v>
      </c>
      <c r="J43" s="183">
        <f t="shared" si="111"/>
        <v>111.2346334622824</v>
      </c>
      <c r="K43" s="163" t="s">
        <v>1304</v>
      </c>
      <c r="L43" s="107">
        <f t="shared" si="112"/>
        <v>19.629641199226313</v>
      </c>
      <c r="M43" s="16">
        <f t="shared" si="113"/>
        <v>60.99</v>
      </c>
      <c r="N43" s="187">
        <f t="shared" si="50"/>
        <v>69.874274661508721</v>
      </c>
      <c r="O43" s="16">
        <f t="shared" si="114"/>
        <v>0.99</v>
      </c>
      <c r="P43" s="128">
        <v>12</v>
      </c>
      <c r="Q43" s="104">
        <f t="shared" si="115"/>
        <v>9.7537500000000019</v>
      </c>
      <c r="R43" s="20">
        <f t="shared" si="116"/>
        <v>0.82620352224601712</v>
      </c>
      <c r="S43" s="17">
        <f t="shared" si="117"/>
        <v>115.66306152025174</v>
      </c>
      <c r="T43" s="162"/>
      <c r="U43" s="50">
        <f t="shared" si="118"/>
        <v>12</v>
      </c>
      <c r="V43" s="162">
        <f t="shared" si="119"/>
        <v>12</v>
      </c>
      <c r="W43" s="16">
        <v>0</v>
      </c>
    </row>
    <row r="44" spans="2:23" ht="18" x14ac:dyDescent="0.4">
      <c r="B44" s="213">
        <v>1</v>
      </c>
      <c r="C44" s="63" t="s">
        <v>953</v>
      </c>
      <c r="D44" s="85" t="s">
        <v>33</v>
      </c>
      <c r="E44" s="173" t="s">
        <v>285</v>
      </c>
      <c r="F44" s="14">
        <v>0.25</v>
      </c>
      <c r="G44" s="5" t="s">
        <v>641</v>
      </c>
      <c r="H44" s="59">
        <f t="shared" si="109"/>
        <v>285.28942940038689</v>
      </c>
      <c r="I44" s="179">
        <f t="shared" si="110"/>
        <v>213.91128626692458</v>
      </c>
      <c r="J44" s="183">
        <f t="shared" si="111"/>
        <v>181.82459332688589</v>
      </c>
      <c r="K44" s="163" t="s">
        <v>1305</v>
      </c>
      <c r="L44" s="107">
        <f t="shared" si="112"/>
        <v>32.086692940038688</v>
      </c>
      <c r="M44" s="16">
        <f t="shared" si="113"/>
        <v>71.155000000000001</v>
      </c>
      <c r="N44" s="187">
        <f t="shared" si="50"/>
        <v>142.75628626692458</v>
      </c>
      <c r="O44" s="16">
        <f t="shared" si="114"/>
        <v>1.155</v>
      </c>
      <c r="P44" s="128">
        <v>14</v>
      </c>
      <c r="Q44" s="104">
        <f t="shared" si="115"/>
        <v>14.343750000000002</v>
      </c>
      <c r="R44" s="20">
        <f t="shared" si="116"/>
        <v>0.86209820662201697</v>
      </c>
      <c r="S44" s="17">
        <f t="shared" si="117"/>
        <v>181.4956956802063</v>
      </c>
      <c r="T44" s="162"/>
      <c r="U44" s="50">
        <f t="shared" si="118"/>
        <v>14</v>
      </c>
      <c r="V44" s="162">
        <f t="shared" si="119"/>
        <v>14</v>
      </c>
      <c r="W44" s="16">
        <f>P7</f>
        <v>40</v>
      </c>
    </row>
    <row r="45" spans="2:23" ht="18" x14ac:dyDescent="0.4">
      <c r="B45" s="213">
        <v>1</v>
      </c>
      <c r="C45" s="63" t="s">
        <v>953</v>
      </c>
      <c r="D45" s="85" t="s">
        <v>34</v>
      </c>
      <c r="E45" s="173" t="s">
        <v>286</v>
      </c>
      <c r="F45" s="14">
        <v>0.25</v>
      </c>
      <c r="G45" s="5" t="s">
        <v>642</v>
      </c>
      <c r="H45" s="59">
        <f t="shared" si="109"/>
        <v>417.43442940038688</v>
      </c>
      <c r="I45" s="179">
        <f t="shared" si="110"/>
        <v>346.05628626692459</v>
      </c>
      <c r="J45" s="183">
        <f t="shared" si="111"/>
        <v>294.14784332688589</v>
      </c>
      <c r="K45" s="163" t="s">
        <v>1306</v>
      </c>
      <c r="L45" s="107">
        <f t="shared" si="112"/>
        <v>51.908442940038697</v>
      </c>
      <c r="M45" s="16">
        <f t="shared" si="113"/>
        <v>203.3</v>
      </c>
      <c r="N45" s="187">
        <f t="shared" si="50"/>
        <v>142.75628626692458</v>
      </c>
      <c r="O45" s="16">
        <f t="shared" si="114"/>
        <v>3.3000000000000003</v>
      </c>
      <c r="P45" s="128">
        <v>40</v>
      </c>
      <c r="Q45" s="104">
        <f t="shared" si="115"/>
        <v>14.343750000000002</v>
      </c>
      <c r="R45" s="20">
        <f t="shared" si="116"/>
        <v>0.83342666413654598</v>
      </c>
      <c r="S45" s="17">
        <f t="shared" si="117"/>
        <v>259.47836234687304</v>
      </c>
      <c r="T45" s="162"/>
      <c r="U45" s="50">
        <f t="shared" si="118"/>
        <v>40</v>
      </c>
      <c r="V45" s="162">
        <f t="shared" si="119"/>
        <v>40</v>
      </c>
      <c r="W45" s="16">
        <f>P7</f>
        <v>40</v>
      </c>
    </row>
    <row r="46" spans="2:23" ht="18" x14ac:dyDescent="0.4">
      <c r="B46" s="213">
        <v>1</v>
      </c>
      <c r="C46" s="63" t="s">
        <v>953</v>
      </c>
      <c r="D46" s="85" t="s">
        <v>35</v>
      </c>
      <c r="E46" s="54" t="s">
        <v>1215</v>
      </c>
      <c r="F46" s="14">
        <v>0.17</v>
      </c>
      <c r="G46" s="5" t="s">
        <v>643</v>
      </c>
      <c r="H46" s="59">
        <f t="shared" si="109"/>
        <v>241.04891199226307</v>
      </c>
      <c r="I46" s="179">
        <f t="shared" si="110"/>
        <v>186.11177466150872</v>
      </c>
      <c r="J46" s="183">
        <f t="shared" si="111"/>
        <v>158.1950084622824</v>
      </c>
      <c r="K46" s="163" t="s">
        <v>1307</v>
      </c>
      <c r="L46" s="107">
        <f t="shared" si="112"/>
        <v>27.916766199226316</v>
      </c>
      <c r="M46" s="16">
        <f t="shared" si="113"/>
        <v>76.237499999999997</v>
      </c>
      <c r="N46" s="187">
        <f t="shared" si="50"/>
        <v>109.87427466150872</v>
      </c>
      <c r="O46" s="16">
        <f t="shared" si="114"/>
        <v>1.2375</v>
      </c>
      <c r="P46" s="128">
        <v>15</v>
      </c>
      <c r="Q46" s="104">
        <f t="shared" si="115"/>
        <v>9.7537500000000019</v>
      </c>
      <c r="R46" s="20">
        <f t="shared" si="116"/>
        <v>0.86034602030273655</v>
      </c>
      <c r="S46" s="17">
        <f t="shared" si="117"/>
        <v>156.27897196801294</v>
      </c>
      <c r="T46" s="162"/>
      <c r="U46" s="50">
        <f t="shared" si="118"/>
        <v>15</v>
      </c>
      <c r="V46" s="162">
        <f t="shared" si="119"/>
        <v>15</v>
      </c>
      <c r="W46" s="16">
        <f>P7</f>
        <v>40</v>
      </c>
    </row>
    <row r="47" spans="2:23" ht="18" x14ac:dyDescent="0.4">
      <c r="B47" s="213">
        <v>1</v>
      </c>
      <c r="C47" s="63" t="s">
        <v>953</v>
      </c>
      <c r="D47" s="85" t="s">
        <v>36</v>
      </c>
      <c r="E47" s="173" t="s">
        <v>288</v>
      </c>
      <c r="F47" s="14">
        <v>0.25</v>
      </c>
      <c r="G47" s="5" t="s">
        <v>644</v>
      </c>
      <c r="H47" s="59">
        <f t="shared" si="109"/>
        <v>204.95942940038685</v>
      </c>
      <c r="I47" s="179">
        <f t="shared" si="110"/>
        <v>153.58128626692456</v>
      </c>
      <c r="J47" s="183">
        <f t="shared" si="111"/>
        <v>130.54409332688587</v>
      </c>
      <c r="K47" s="163" t="s">
        <v>1308</v>
      </c>
      <c r="L47" s="107">
        <f t="shared" si="112"/>
        <v>23.037192940038693</v>
      </c>
      <c r="M47" s="16">
        <f t="shared" si="113"/>
        <v>50.825000000000003</v>
      </c>
      <c r="N47" s="187">
        <f t="shared" si="50"/>
        <v>102.75628626692458</v>
      </c>
      <c r="O47" s="16">
        <f t="shared" si="114"/>
        <v>0.82500000000000007</v>
      </c>
      <c r="P47" s="128">
        <v>10</v>
      </c>
      <c r="Q47" s="104">
        <f t="shared" si="115"/>
        <v>14.343750000000002</v>
      </c>
      <c r="R47" s="20">
        <f t="shared" si="116"/>
        <v>0.8361209844521249</v>
      </c>
      <c r="S47" s="17">
        <f t="shared" si="117"/>
        <v>137.49836234687299</v>
      </c>
      <c r="T47" s="162"/>
      <c r="U47" s="50">
        <f t="shared" si="118"/>
        <v>10</v>
      </c>
      <c r="V47" s="162">
        <f t="shared" si="119"/>
        <v>10</v>
      </c>
      <c r="W47" s="16">
        <v>0</v>
      </c>
    </row>
    <row r="48" spans="2:23" ht="18" x14ac:dyDescent="0.4">
      <c r="B48" s="213">
        <v>1</v>
      </c>
      <c r="C48" s="63" t="s">
        <v>953</v>
      </c>
      <c r="D48" s="85" t="s">
        <v>37</v>
      </c>
      <c r="E48" s="5" t="s">
        <v>1</v>
      </c>
      <c r="F48" s="14">
        <v>0.25</v>
      </c>
      <c r="G48" s="5" t="s">
        <v>655</v>
      </c>
      <c r="H48" s="59">
        <f t="shared" si="109"/>
        <v>178.38192940038687</v>
      </c>
      <c r="I48" s="179">
        <f t="shared" si="110"/>
        <v>127.00378626692458</v>
      </c>
      <c r="J48" s="183">
        <f t="shared" si="111"/>
        <v>107.95321832688589</v>
      </c>
      <c r="K48" s="163" t="s">
        <v>1309</v>
      </c>
      <c r="L48" s="107">
        <f t="shared" si="112"/>
        <v>19.05056794003869</v>
      </c>
      <c r="M48" s="16">
        <f t="shared" si="113"/>
        <v>24.247499999999999</v>
      </c>
      <c r="N48" s="187">
        <f t="shared" si="50"/>
        <v>102.75628626692458</v>
      </c>
      <c r="O48" s="16">
        <f t="shared" si="114"/>
        <v>0.2475</v>
      </c>
      <c r="P48" s="128">
        <v>3</v>
      </c>
      <c r="Q48" s="104">
        <f t="shared" si="115"/>
        <v>14.343750000000002</v>
      </c>
      <c r="R48" s="20">
        <f t="shared" si="116"/>
        <v>0.86149034987800777</v>
      </c>
      <c r="S48" s="17">
        <f t="shared" si="117"/>
        <v>123.70302901353966</v>
      </c>
      <c r="T48" s="162"/>
      <c r="U48" s="50">
        <f t="shared" si="118"/>
        <v>3</v>
      </c>
      <c r="V48" s="162">
        <f t="shared" si="119"/>
        <v>3</v>
      </c>
      <c r="W48" s="16">
        <v>0</v>
      </c>
    </row>
    <row r="49" spans="2:23" ht="18" x14ac:dyDescent="0.4">
      <c r="B49" s="213">
        <v>1</v>
      </c>
      <c r="C49" s="63" t="s">
        <v>953</v>
      </c>
      <c r="D49" s="85" t="s">
        <v>38</v>
      </c>
      <c r="E49" s="173" t="s">
        <v>287</v>
      </c>
      <c r="F49" s="14">
        <v>0.33</v>
      </c>
      <c r="G49" s="5" t="s">
        <v>834</v>
      </c>
      <c r="H49" s="59">
        <f t="shared" si="109"/>
        <v>284.77744680851066</v>
      </c>
      <c r="I49" s="179">
        <f t="shared" si="110"/>
        <v>216.95829787234044</v>
      </c>
      <c r="J49" s="183">
        <f t="shared" si="111"/>
        <v>184.41455319148938</v>
      </c>
      <c r="K49" s="163" t="s">
        <v>379</v>
      </c>
      <c r="L49" s="107">
        <f t="shared" si="112"/>
        <v>32.543744680851063</v>
      </c>
      <c r="M49" s="16">
        <f t="shared" si="113"/>
        <v>81.319999999999993</v>
      </c>
      <c r="N49" s="187">
        <f t="shared" si="50"/>
        <v>135.63829787234044</v>
      </c>
      <c r="O49" s="16">
        <f t="shared" si="114"/>
        <v>1.32</v>
      </c>
      <c r="P49" s="128">
        <v>16</v>
      </c>
      <c r="Q49" s="104">
        <f t="shared" si="115"/>
        <v>18.933750000000003</v>
      </c>
      <c r="R49" s="20">
        <f t="shared" si="116"/>
        <v>0.83289991507339389</v>
      </c>
      <c r="S49" s="17">
        <f t="shared" si="117"/>
        <v>183.44495155088438</v>
      </c>
      <c r="T49" s="162"/>
      <c r="U49" s="50">
        <f t="shared" si="118"/>
        <v>16</v>
      </c>
      <c r="V49" s="162">
        <f t="shared" si="119"/>
        <v>16</v>
      </c>
      <c r="W49" s="16">
        <v>0</v>
      </c>
    </row>
    <row r="50" spans="2:23" ht="18.5" thickBot="1" x14ac:dyDescent="0.45">
      <c r="B50" s="214">
        <v>1</v>
      </c>
      <c r="C50" s="64" t="s">
        <v>953</v>
      </c>
      <c r="D50" s="197" t="s">
        <v>39</v>
      </c>
      <c r="E50" s="6" t="s">
        <v>1375</v>
      </c>
      <c r="F50" s="15">
        <v>0.5</v>
      </c>
      <c r="G50" s="6" t="s">
        <v>937</v>
      </c>
      <c r="H50" s="177">
        <f t="shared" ref="H50" si="120">+((N50*(1+($F$6)))+M50)</f>
        <v>409.91885880077371</v>
      </c>
      <c r="I50" s="181">
        <f t="shared" ref="I50" si="121">+(N50+M50)</f>
        <v>307.16257253384913</v>
      </c>
      <c r="J50" s="186">
        <f t="shared" ref="J50" si="122">+(I50*(1-$F$5))</f>
        <v>261.08818665377174</v>
      </c>
      <c r="K50" s="56" t="s">
        <v>1232</v>
      </c>
      <c r="L50" s="108">
        <f t="shared" ref="L50" si="123">+(I50-J50)</f>
        <v>46.074385880077386</v>
      </c>
      <c r="M50" s="18">
        <f t="shared" ref="M50" si="124">+(IF(P50=0,0,IF(P50&lt;4.99,(P50*$M$3),IF(P50&lt;9.99,(P50*$M$4),IF(P50&lt;49.99,(P50*$M$5),IF(P50&lt;100,(P50*$M$6),IF(P50&gt;99.99,(P50*$M$7)))))))+(O50))</f>
        <v>101.65</v>
      </c>
      <c r="N50" s="190">
        <f t="shared" si="50"/>
        <v>205.51257253384915</v>
      </c>
      <c r="O50" s="18">
        <f t="shared" ref="O50" si="125">+(P50*$F$7)</f>
        <v>1.6500000000000001</v>
      </c>
      <c r="P50" s="129">
        <v>20</v>
      </c>
      <c r="Q50" s="105">
        <f t="shared" ref="Q50" si="126">+(F50*$F$4)</f>
        <v>28.687500000000004</v>
      </c>
      <c r="R50" s="110">
        <f t="shared" ref="R50" si="127">(I50-(P50+O50+Q50))/I50</f>
        <v>0.8361209844521249</v>
      </c>
      <c r="S50" s="109">
        <f t="shared" ref="S50" si="128">+((($I$11+I50)-(P50+Q50+$Q$11)/(F50+($F$11)))/1.25)</f>
        <v>255.03005802707929</v>
      </c>
      <c r="T50" s="3"/>
      <c r="U50" s="111">
        <f t="shared" si="10"/>
        <v>20</v>
      </c>
      <c r="V50" s="3">
        <f t="shared" ref="V50" si="129">+(U50*$P$6)</f>
        <v>20</v>
      </c>
      <c r="W50" s="18">
        <v>0</v>
      </c>
    </row>
    <row r="51" spans="2:23" ht="18" x14ac:dyDescent="0.4">
      <c r="B51" s="213">
        <v>1</v>
      </c>
      <c r="C51" s="63" t="s">
        <v>938</v>
      </c>
      <c r="D51" s="85" t="s">
        <v>279</v>
      </c>
      <c r="E51" s="5" t="s">
        <v>365</v>
      </c>
      <c r="F51" s="52">
        <v>0.5</v>
      </c>
      <c r="G51" s="5" t="s">
        <v>939</v>
      </c>
      <c r="H51" s="59">
        <f t="shared" si="77"/>
        <v>384.50635880077374</v>
      </c>
      <c r="I51" s="179">
        <f t="shared" si="78"/>
        <v>281.75007253384916</v>
      </c>
      <c r="J51" s="183">
        <f t="shared" si="69"/>
        <v>239.48756165377179</v>
      </c>
      <c r="K51" s="163" t="s">
        <v>695</v>
      </c>
      <c r="L51" s="107">
        <f t="shared" si="71"/>
        <v>42.262510880077372</v>
      </c>
      <c r="M51" s="16">
        <f t="shared" si="72"/>
        <v>76.237499999999997</v>
      </c>
      <c r="N51" s="187">
        <f t="shared" si="50"/>
        <v>205.51257253384915</v>
      </c>
      <c r="O51" s="16">
        <f t="shared" si="73"/>
        <v>1.2375</v>
      </c>
      <c r="P51" s="128">
        <v>15</v>
      </c>
      <c r="Q51" s="104">
        <f t="shared" si="74"/>
        <v>28.687500000000004</v>
      </c>
      <c r="R51" s="20">
        <f t="shared" si="75"/>
        <v>0.84055017414555322</v>
      </c>
      <c r="S51" s="17">
        <f t="shared" si="76"/>
        <v>238.70005802707934</v>
      </c>
      <c r="T51" s="162"/>
      <c r="U51" s="50">
        <f t="shared" si="10"/>
        <v>15</v>
      </c>
      <c r="V51" s="162">
        <f t="shared" si="20"/>
        <v>15</v>
      </c>
      <c r="W51" s="16">
        <v>0</v>
      </c>
    </row>
    <row r="52" spans="2:23" ht="18" x14ac:dyDescent="0.4">
      <c r="B52" s="213">
        <v>1</v>
      </c>
      <c r="C52" s="63" t="s">
        <v>938</v>
      </c>
      <c r="D52" s="85" t="s">
        <v>280</v>
      </c>
      <c r="E52" s="5" t="s">
        <v>366</v>
      </c>
      <c r="F52" s="52">
        <v>0.5</v>
      </c>
      <c r="G52" s="5" t="s">
        <v>940</v>
      </c>
      <c r="H52" s="59">
        <f t="shared" si="77"/>
        <v>536.98135880077371</v>
      </c>
      <c r="I52" s="179">
        <f t="shared" si="78"/>
        <v>434.22507253384913</v>
      </c>
      <c r="J52" s="183">
        <f t="shared" si="69"/>
        <v>369.09131165377175</v>
      </c>
      <c r="K52" s="163" t="s">
        <v>696</v>
      </c>
      <c r="L52" s="107">
        <f t="shared" si="71"/>
        <v>65.133760880077375</v>
      </c>
      <c r="M52" s="16">
        <f t="shared" si="72"/>
        <v>228.71250000000001</v>
      </c>
      <c r="N52" s="187">
        <f t="shared" si="50"/>
        <v>205.51257253384915</v>
      </c>
      <c r="O52" s="16">
        <f t="shared" si="73"/>
        <v>3.7125000000000004</v>
      </c>
      <c r="P52" s="128">
        <v>45</v>
      </c>
      <c r="Q52" s="104">
        <f t="shared" si="74"/>
        <v>28.687500000000004</v>
      </c>
      <c r="R52" s="20">
        <f t="shared" si="75"/>
        <v>0.8217514259405958</v>
      </c>
      <c r="S52" s="17">
        <f t="shared" si="76"/>
        <v>336.68005802707933</v>
      </c>
      <c r="T52" s="162"/>
      <c r="U52" s="50">
        <f t="shared" si="10"/>
        <v>45</v>
      </c>
      <c r="V52" s="162">
        <f t="shared" si="20"/>
        <v>45</v>
      </c>
      <c r="W52" s="16">
        <v>0</v>
      </c>
    </row>
    <row r="53" spans="2:23" ht="18" x14ac:dyDescent="0.4">
      <c r="B53" s="213">
        <v>1</v>
      </c>
      <c r="C53" s="63" t="s">
        <v>938</v>
      </c>
      <c r="D53" s="86">
        <v>10203</v>
      </c>
      <c r="E53" s="5" t="s">
        <v>673</v>
      </c>
      <c r="F53" s="52">
        <v>0.5</v>
      </c>
      <c r="G53" s="5" t="s">
        <v>674</v>
      </c>
      <c r="H53" s="59">
        <f t="shared" ref="H53:H63" si="130">+((N53*(1+($F$6)))+M53)</f>
        <v>347.80510880077372</v>
      </c>
      <c r="I53" s="179">
        <f t="shared" ref="I53:I63" si="131">+(N53+M53)</f>
        <v>245.04882253384915</v>
      </c>
      <c r="J53" s="183">
        <f t="shared" ref="J53:J63" si="132">+(I53*(1-$F$5))</f>
        <v>208.29149915377178</v>
      </c>
      <c r="K53" s="163">
        <v>10203.049999999999</v>
      </c>
      <c r="L53" s="107">
        <f t="shared" ref="L53:L63" si="133">+(I53-J53)</f>
        <v>36.757323380077366</v>
      </c>
      <c r="M53" s="16">
        <f t="shared" ref="M53:M63" si="134">+(IF(P53=0,0,IF(P53&lt;4.99,(P53*$M$3),IF(P53&lt;9.99,(P53*$M$4),IF(P53&lt;49.99,(P53*$M$5),IF(P53&lt;100,(P53*$M$6),IF(P53&gt;99.99,(P53*$M$7)))))))+(O53))</f>
        <v>39.536250000000003</v>
      </c>
      <c r="N53" s="187">
        <f t="shared" si="50"/>
        <v>205.51257253384915</v>
      </c>
      <c r="O53" s="16">
        <f t="shared" ref="O53:O63" si="135">+(P53*$F$7)</f>
        <v>0.53625</v>
      </c>
      <c r="P53" s="128">
        <v>6.5</v>
      </c>
      <c r="Q53" s="104">
        <f t="shared" ref="Q53:Q63" si="136">+(F53*$F$4)</f>
        <v>28.687500000000004</v>
      </c>
      <c r="R53" s="20">
        <f t="shared" ref="R53:R63" si="137">(I53-(P53+O53+Q53))/I53</f>
        <v>0.85421782634737864</v>
      </c>
      <c r="S53" s="17">
        <f t="shared" ref="S53:S63" si="138">+((($I$11+I53)-(P53+Q53+$Q$11)/(F53+($F$11)))/1.25)</f>
        <v>216.13905802707933</v>
      </c>
      <c r="T53" s="162"/>
      <c r="U53" s="50">
        <f t="shared" ref="U53:U63" si="139">($P53)</f>
        <v>6.5</v>
      </c>
      <c r="V53" s="162">
        <f t="shared" ref="V53:V63" si="140">+(U53*$P$6)</f>
        <v>6.5</v>
      </c>
      <c r="W53" s="16">
        <v>0</v>
      </c>
    </row>
    <row r="54" spans="2:23" ht="18" x14ac:dyDescent="0.4">
      <c r="B54" s="213">
        <v>1</v>
      </c>
      <c r="C54" s="63" t="s">
        <v>938</v>
      </c>
      <c r="D54" s="86" t="s">
        <v>1462</v>
      </c>
      <c r="E54" s="5" t="s">
        <v>675</v>
      </c>
      <c r="F54" s="52">
        <v>0.5</v>
      </c>
      <c r="G54" s="5" t="s">
        <v>676</v>
      </c>
      <c r="H54" s="59">
        <f t="shared" si="130"/>
        <v>359.09385880077372</v>
      </c>
      <c r="I54" s="179">
        <f t="shared" si="131"/>
        <v>256.33757253384914</v>
      </c>
      <c r="J54" s="183">
        <f t="shared" si="132"/>
        <v>217.88693665377176</v>
      </c>
      <c r="K54" s="163" t="s">
        <v>1179</v>
      </c>
      <c r="L54" s="107">
        <f t="shared" si="133"/>
        <v>38.450635880077385</v>
      </c>
      <c r="M54" s="16">
        <f t="shared" si="134"/>
        <v>50.825000000000003</v>
      </c>
      <c r="N54" s="187">
        <f t="shared" si="50"/>
        <v>205.51257253384915</v>
      </c>
      <c r="O54" s="16">
        <f t="shared" si="135"/>
        <v>0.82500000000000007</v>
      </c>
      <c r="P54" s="128">
        <v>10</v>
      </c>
      <c r="Q54" s="104">
        <f t="shared" si="136"/>
        <v>28.687500000000004</v>
      </c>
      <c r="R54" s="20">
        <f t="shared" si="137"/>
        <v>0.84585755568555054</v>
      </c>
      <c r="S54" s="17">
        <f t="shared" si="138"/>
        <v>222.37005802707932</v>
      </c>
      <c r="T54" s="162"/>
      <c r="U54" s="50">
        <f t="shared" si="139"/>
        <v>10</v>
      </c>
      <c r="V54" s="162">
        <f t="shared" si="140"/>
        <v>10</v>
      </c>
      <c r="W54" s="16">
        <v>0</v>
      </c>
    </row>
    <row r="55" spans="2:23" ht="18" x14ac:dyDescent="0.4">
      <c r="B55" s="213">
        <v>1</v>
      </c>
      <c r="C55" s="63" t="s">
        <v>938</v>
      </c>
      <c r="D55" s="86" t="s">
        <v>1463</v>
      </c>
      <c r="E55" s="5" t="s">
        <v>677</v>
      </c>
      <c r="F55" s="52">
        <v>0.5</v>
      </c>
      <c r="G55" s="5" t="s">
        <v>678</v>
      </c>
      <c r="H55" s="59">
        <f t="shared" si="130"/>
        <v>384.50635880077374</v>
      </c>
      <c r="I55" s="179">
        <f t="shared" si="131"/>
        <v>281.75007253384916</v>
      </c>
      <c r="J55" s="183">
        <f t="shared" si="132"/>
        <v>239.48756165377179</v>
      </c>
      <c r="K55" s="163" t="s">
        <v>1180</v>
      </c>
      <c r="L55" s="107">
        <f t="shared" si="133"/>
        <v>42.262510880077372</v>
      </c>
      <c r="M55" s="16">
        <f t="shared" si="134"/>
        <v>76.237499999999997</v>
      </c>
      <c r="N55" s="187">
        <f t="shared" si="50"/>
        <v>205.51257253384915</v>
      </c>
      <c r="O55" s="16">
        <f t="shared" si="135"/>
        <v>1.2375</v>
      </c>
      <c r="P55" s="128">
        <v>15</v>
      </c>
      <c r="Q55" s="104">
        <f t="shared" si="136"/>
        <v>28.687500000000004</v>
      </c>
      <c r="R55" s="20">
        <f t="shared" si="137"/>
        <v>0.84055017414555322</v>
      </c>
      <c r="S55" s="17">
        <f t="shared" si="138"/>
        <v>238.70005802707934</v>
      </c>
      <c r="T55" s="162"/>
      <c r="U55" s="50">
        <f t="shared" si="139"/>
        <v>15</v>
      </c>
      <c r="V55" s="162">
        <f t="shared" si="140"/>
        <v>15</v>
      </c>
      <c r="W55" s="16">
        <v>0</v>
      </c>
    </row>
    <row r="56" spans="2:23" ht="18" x14ac:dyDescent="0.4">
      <c r="B56" s="213">
        <v>1</v>
      </c>
      <c r="C56" s="63" t="s">
        <v>938</v>
      </c>
      <c r="D56" s="86" t="s">
        <v>1464</v>
      </c>
      <c r="E56" s="5" t="s">
        <v>537</v>
      </c>
      <c r="F56" s="52">
        <v>0.5</v>
      </c>
      <c r="G56" s="5" t="s">
        <v>538</v>
      </c>
      <c r="H56" s="59">
        <f t="shared" si="130"/>
        <v>512.39385880077373</v>
      </c>
      <c r="I56" s="179">
        <f t="shared" si="131"/>
        <v>409.63757253384915</v>
      </c>
      <c r="J56" s="183">
        <f t="shared" si="132"/>
        <v>348.19193665377179</v>
      </c>
      <c r="K56" s="163" t="s">
        <v>1181</v>
      </c>
      <c r="L56" s="107">
        <f t="shared" si="133"/>
        <v>61.445635880077361</v>
      </c>
      <c r="M56" s="16">
        <f t="shared" si="134"/>
        <v>204.125</v>
      </c>
      <c r="N56" s="187">
        <f t="shared" si="50"/>
        <v>205.51257253384915</v>
      </c>
      <c r="O56" s="16">
        <f t="shared" si="135"/>
        <v>4.125</v>
      </c>
      <c r="P56" s="128">
        <v>50</v>
      </c>
      <c r="Q56" s="104">
        <f t="shared" si="136"/>
        <v>28.687500000000004</v>
      </c>
      <c r="R56" s="20">
        <f t="shared" si="137"/>
        <v>0.79783958905977292</v>
      </c>
      <c r="S56" s="17">
        <f t="shared" si="138"/>
        <v>313.01005802707931</v>
      </c>
      <c r="T56" s="162"/>
      <c r="U56" s="50">
        <f t="shared" si="139"/>
        <v>50</v>
      </c>
      <c r="V56" s="162">
        <f t="shared" si="140"/>
        <v>50</v>
      </c>
      <c r="W56" s="16">
        <v>0</v>
      </c>
    </row>
    <row r="57" spans="2:23" ht="18" x14ac:dyDescent="0.4">
      <c r="B57" s="213">
        <v>1</v>
      </c>
      <c r="C57" s="63" t="s">
        <v>938</v>
      </c>
      <c r="D57" s="86" t="s">
        <v>1316</v>
      </c>
      <c r="E57" s="5" t="s">
        <v>941</v>
      </c>
      <c r="F57" s="52">
        <v>0.5</v>
      </c>
      <c r="G57" s="5" t="s">
        <v>539</v>
      </c>
      <c r="H57" s="59">
        <f t="shared" si="130"/>
        <v>308.26885880077373</v>
      </c>
      <c r="I57" s="179">
        <f t="shared" si="131"/>
        <v>205.51257253384915</v>
      </c>
      <c r="J57" s="183">
        <f t="shared" si="132"/>
        <v>174.68568665377177</v>
      </c>
      <c r="K57" s="163" t="s">
        <v>1182</v>
      </c>
      <c r="L57" s="107">
        <f t="shared" si="133"/>
        <v>30.826885880077384</v>
      </c>
      <c r="M57" s="16">
        <f t="shared" si="134"/>
        <v>0</v>
      </c>
      <c r="N57" s="187">
        <f t="shared" si="50"/>
        <v>205.51257253384915</v>
      </c>
      <c r="O57" s="16">
        <f t="shared" si="135"/>
        <v>0</v>
      </c>
      <c r="P57" s="128">
        <v>0</v>
      </c>
      <c r="Q57" s="104">
        <f t="shared" si="136"/>
        <v>28.687500000000004</v>
      </c>
      <c r="R57" s="20">
        <f t="shared" si="137"/>
        <v>0.86041000000000001</v>
      </c>
      <c r="S57" s="17">
        <f t="shared" si="138"/>
        <v>189.71005802707933</v>
      </c>
      <c r="T57" s="162"/>
      <c r="U57" s="50">
        <f t="shared" si="139"/>
        <v>0</v>
      </c>
      <c r="V57" s="162">
        <f t="shared" si="140"/>
        <v>0</v>
      </c>
      <c r="W57" s="16">
        <v>0</v>
      </c>
    </row>
    <row r="58" spans="2:23" ht="18" x14ac:dyDescent="0.4">
      <c r="B58" s="213">
        <v>1</v>
      </c>
      <c r="C58" s="63" t="s">
        <v>938</v>
      </c>
      <c r="D58" s="86" t="s">
        <v>1317</v>
      </c>
      <c r="E58" s="5" t="s">
        <v>897</v>
      </c>
      <c r="F58" s="52">
        <v>0.5</v>
      </c>
      <c r="G58" s="5" t="s">
        <v>1072</v>
      </c>
      <c r="H58" s="59">
        <f t="shared" si="130"/>
        <v>384.50635880077374</v>
      </c>
      <c r="I58" s="179">
        <f t="shared" si="131"/>
        <v>281.75007253384916</v>
      </c>
      <c r="J58" s="183">
        <f t="shared" si="132"/>
        <v>239.48756165377179</v>
      </c>
      <c r="K58" s="163" t="s">
        <v>1183</v>
      </c>
      <c r="L58" s="107">
        <f t="shared" si="133"/>
        <v>42.262510880077372</v>
      </c>
      <c r="M58" s="16">
        <f t="shared" si="134"/>
        <v>76.237499999999997</v>
      </c>
      <c r="N58" s="187">
        <f t="shared" si="50"/>
        <v>205.51257253384915</v>
      </c>
      <c r="O58" s="16">
        <f t="shared" si="135"/>
        <v>1.2375</v>
      </c>
      <c r="P58" s="128">
        <v>15</v>
      </c>
      <c r="Q58" s="104">
        <f t="shared" si="136"/>
        <v>28.687500000000004</v>
      </c>
      <c r="R58" s="20">
        <f t="shared" si="137"/>
        <v>0.84055017414555322</v>
      </c>
      <c r="S58" s="17">
        <f t="shared" si="138"/>
        <v>238.70005802707934</v>
      </c>
      <c r="T58" s="162"/>
      <c r="U58" s="50">
        <v>13</v>
      </c>
      <c r="V58" s="162">
        <f t="shared" si="140"/>
        <v>13</v>
      </c>
      <c r="W58" s="16">
        <v>0</v>
      </c>
    </row>
    <row r="59" spans="2:23" ht="18" x14ac:dyDescent="0.4">
      <c r="B59" s="213">
        <v>1</v>
      </c>
      <c r="C59" s="63" t="s">
        <v>938</v>
      </c>
      <c r="D59" s="86" t="s">
        <v>1318</v>
      </c>
      <c r="E59" s="5" t="s">
        <v>595</v>
      </c>
      <c r="F59" s="52">
        <v>0.5</v>
      </c>
      <c r="G59" s="5" t="s">
        <v>1073</v>
      </c>
      <c r="H59" s="59">
        <f t="shared" si="130"/>
        <v>459.75385880077374</v>
      </c>
      <c r="I59" s="179">
        <f t="shared" si="131"/>
        <v>336.99757253384917</v>
      </c>
      <c r="J59" s="183">
        <f t="shared" si="132"/>
        <v>286.44793665377176</v>
      </c>
      <c r="K59" s="163" t="s">
        <v>1184</v>
      </c>
      <c r="L59" s="107">
        <f t="shared" si="133"/>
        <v>50.549635880077403</v>
      </c>
      <c r="M59" s="16">
        <f t="shared" si="134"/>
        <v>91.484999999999999</v>
      </c>
      <c r="N59" s="187">
        <f t="shared" si="50"/>
        <v>245.51257253384915</v>
      </c>
      <c r="O59" s="16">
        <f t="shared" si="135"/>
        <v>1.4850000000000001</v>
      </c>
      <c r="P59" s="128">
        <v>18</v>
      </c>
      <c r="Q59" s="104">
        <f t="shared" si="136"/>
        <v>28.687500000000004</v>
      </c>
      <c r="R59" s="20">
        <f t="shared" si="137"/>
        <v>0.85705386647803994</v>
      </c>
      <c r="S59" s="17">
        <f t="shared" si="138"/>
        <v>280.49805802707931</v>
      </c>
      <c r="T59" s="162"/>
      <c r="U59" s="50">
        <f t="shared" si="139"/>
        <v>18</v>
      </c>
      <c r="V59" s="162">
        <f t="shared" si="140"/>
        <v>18</v>
      </c>
      <c r="W59" s="16">
        <f>P7</f>
        <v>40</v>
      </c>
    </row>
    <row r="60" spans="2:23" ht="18" x14ac:dyDescent="0.4">
      <c r="B60" s="213">
        <v>1</v>
      </c>
      <c r="C60" s="63" t="s">
        <v>938</v>
      </c>
      <c r="D60" s="86" t="s">
        <v>1319</v>
      </c>
      <c r="E60" s="5" t="s">
        <v>596</v>
      </c>
      <c r="F60" s="52">
        <v>0.5</v>
      </c>
      <c r="G60" s="5" t="s">
        <v>1074</v>
      </c>
      <c r="H60" s="59">
        <f t="shared" si="130"/>
        <v>546.15635880077366</v>
      </c>
      <c r="I60" s="179">
        <f t="shared" si="131"/>
        <v>423.40007253384914</v>
      </c>
      <c r="J60" s="183">
        <f t="shared" si="132"/>
        <v>359.89006165377174</v>
      </c>
      <c r="K60" s="163" t="s">
        <v>1185</v>
      </c>
      <c r="L60" s="107">
        <f t="shared" si="133"/>
        <v>63.510010880077402</v>
      </c>
      <c r="M60" s="16">
        <f t="shared" si="134"/>
        <v>177.88749999999999</v>
      </c>
      <c r="N60" s="187">
        <f t="shared" si="50"/>
        <v>245.51257253384915</v>
      </c>
      <c r="O60" s="16">
        <f t="shared" si="135"/>
        <v>2.8875000000000002</v>
      </c>
      <c r="P60" s="128">
        <v>35</v>
      </c>
      <c r="Q60" s="104">
        <f t="shared" si="136"/>
        <v>28.687500000000004</v>
      </c>
      <c r="R60" s="20">
        <f t="shared" si="137"/>
        <v>0.84276100945949273</v>
      </c>
      <c r="S60" s="17">
        <f t="shared" si="138"/>
        <v>336.02005802707936</v>
      </c>
      <c r="T60" s="162"/>
      <c r="U60" s="50">
        <f t="shared" si="139"/>
        <v>35</v>
      </c>
      <c r="V60" s="162">
        <f t="shared" si="140"/>
        <v>35</v>
      </c>
      <c r="W60" s="16">
        <f>P7</f>
        <v>40</v>
      </c>
    </row>
    <row r="61" spans="2:23" ht="18" x14ac:dyDescent="0.4">
      <c r="B61" s="213">
        <v>1</v>
      </c>
      <c r="C61" s="63" t="s">
        <v>938</v>
      </c>
      <c r="D61" s="86" t="s">
        <v>1320</v>
      </c>
      <c r="E61" s="5" t="s">
        <v>1075</v>
      </c>
      <c r="F61" s="52">
        <v>0.5</v>
      </c>
      <c r="G61" s="5" t="s">
        <v>1076</v>
      </c>
      <c r="H61" s="59">
        <f t="shared" si="130"/>
        <v>399.75385880077374</v>
      </c>
      <c r="I61" s="179">
        <f t="shared" si="131"/>
        <v>296.99757253384917</v>
      </c>
      <c r="J61" s="183">
        <f t="shared" si="132"/>
        <v>252.44793665377179</v>
      </c>
      <c r="K61" s="163" t="s">
        <v>1159</v>
      </c>
      <c r="L61" s="107">
        <f t="shared" si="133"/>
        <v>44.549635880077375</v>
      </c>
      <c r="M61" s="16">
        <f t="shared" si="134"/>
        <v>91.484999999999999</v>
      </c>
      <c r="N61" s="187">
        <f t="shared" si="50"/>
        <v>205.51257253384915</v>
      </c>
      <c r="O61" s="16">
        <f t="shared" si="135"/>
        <v>1.4850000000000001</v>
      </c>
      <c r="P61" s="128">
        <v>18</v>
      </c>
      <c r="Q61" s="104">
        <f t="shared" si="136"/>
        <v>28.687500000000004</v>
      </c>
      <c r="R61" s="20">
        <f t="shared" si="137"/>
        <v>0.83780170460985925</v>
      </c>
      <c r="S61" s="17">
        <f t="shared" si="138"/>
        <v>248.49805802707934</v>
      </c>
      <c r="T61" s="162"/>
      <c r="U61" s="50">
        <f t="shared" si="139"/>
        <v>18</v>
      </c>
      <c r="V61" s="162">
        <f t="shared" si="140"/>
        <v>18</v>
      </c>
      <c r="W61" s="16">
        <v>0</v>
      </c>
    </row>
    <row r="62" spans="2:23" ht="18" x14ac:dyDescent="0.4">
      <c r="B62" s="213">
        <v>1</v>
      </c>
      <c r="C62" s="63" t="s">
        <v>938</v>
      </c>
      <c r="D62" s="86" t="s">
        <v>1321</v>
      </c>
      <c r="E62" s="54" t="s">
        <v>1032</v>
      </c>
      <c r="F62" s="52">
        <v>0.5</v>
      </c>
      <c r="G62" s="5" t="s">
        <v>1077</v>
      </c>
      <c r="H62" s="59">
        <f t="shared" si="130"/>
        <v>553.21885880077366</v>
      </c>
      <c r="I62" s="179">
        <f t="shared" si="131"/>
        <v>450.46257253384914</v>
      </c>
      <c r="J62" s="183">
        <f t="shared" si="132"/>
        <v>382.89318665377175</v>
      </c>
      <c r="K62" s="163" t="s">
        <v>1160</v>
      </c>
      <c r="L62" s="107">
        <f t="shared" si="133"/>
        <v>67.569385880077391</v>
      </c>
      <c r="M62" s="16">
        <f t="shared" si="134"/>
        <v>244.95</v>
      </c>
      <c r="N62" s="187">
        <f t="shared" si="50"/>
        <v>205.51257253384915</v>
      </c>
      <c r="O62" s="16">
        <f t="shared" si="135"/>
        <v>4.95</v>
      </c>
      <c r="P62" s="128">
        <v>60</v>
      </c>
      <c r="Q62" s="104">
        <f t="shared" si="136"/>
        <v>28.687500000000004</v>
      </c>
      <c r="R62" s="20">
        <f t="shared" si="137"/>
        <v>0.79213034398553994</v>
      </c>
      <c r="S62" s="17">
        <f t="shared" si="138"/>
        <v>337.67005802707934</v>
      </c>
      <c r="T62" s="162"/>
      <c r="U62" s="50">
        <f t="shared" si="139"/>
        <v>60</v>
      </c>
      <c r="V62" s="162">
        <f t="shared" si="140"/>
        <v>60</v>
      </c>
      <c r="W62" s="16">
        <v>0</v>
      </c>
    </row>
    <row r="63" spans="2:23" ht="18.5" thickBot="1" x14ac:dyDescent="0.45">
      <c r="B63" s="214">
        <v>1</v>
      </c>
      <c r="C63" s="64" t="s">
        <v>938</v>
      </c>
      <c r="D63" s="88" t="s">
        <v>1322</v>
      </c>
      <c r="E63" s="6" t="s">
        <v>1078</v>
      </c>
      <c r="F63" s="53">
        <v>0.5</v>
      </c>
      <c r="G63" s="6" t="s">
        <v>1079</v>
      </c>
      <c r="H63" s="177">
        <f t="shared" si="130"/>
        <v>308.26885880077373</v>
      </c>
      <c r="I63" s="181">
        <f t="shared" si="131"/>
        <v>205.51257253384915</v>
      </c>
      <c r="J63" s="186">
        <f t="shared" si="132"/>
        <v>174.68568665377177</v>
      </c>
      <c r="K63" s="56" t="s">
        <v>1161</v>
      </c>
      <c r="L63" s="108">
        <f t="shared" si="133"/>
        <v>30.826885880077384</v>
      </c>
      <c r="M63" s="18">
        <f t="shared" si="134"/>
        <v>0</v>
      </c>
      <c r="N63" s="190">
        <f t="shared" si="50"/>
        <v>205.51257253384915</v>
      </c>
      <c r="O63" s="18">
        <f t="shared" si="135"/>
        <v>0</v>
      </c>
      <c r="P63" s="129">
        <v>0</v>
      </c>
      <c r="Q63" s="105">
        <f t="shared" si="136"/>
        <v>28.687500000000004</v>
      </c>
      <c r="R63" s="110">
        <f t="shared" si="137"/>
        <v>0.86041000000000001</v>
      </c>
      <c r="S63" s="109">
        <f t="shared" si="138"/>
        <v>189.71005802707933</v>
      </c>
      <c r="T63" s="3"/>
      <c r="U63" s="111">
        <f t="shared" si="139"/>
        <v>0</v>
      </c>
      <c r="V63" s="3">
        <f t="shared" si="140"/>
        <v>0</v>
      </c>
      <c r="W63" s="18">
        <v>0</v>
      </c>
    </row>
    <row r="64" spans="2:23" ht="18" x14ac:dyDescent="0.4">
      <c r="B64" s="213">
        <v>1</v>
      </c>
      <c r="C64" s="63" t="s">
        <v>942</v>
      </c>
      <c r="D64" s="86" t="s">
        <v>1323</v>
      </c>
      <c r="E64" s="54" t="s">
        <v>1377</v>
      </c>
      <c r="F64" s="52">
        <v>3</v>
      </c>
      <c r="G64" s="5" t="s">
        <v>943</v>
      </c>
      <c r="H64" s="59">
        <f t="shared" ref="H64:H71" si="141">+((N64*(1+($F$6)))+M64)</f>
        <v>3575.6131528046426</v>
      </c>
      <c r="I64" s="179">
        <f t="shared" ref="I64:I71" si="142">+(N64+M64)</f>
        <v>2939.0754352030949</v>
      </c>
      <c r="J64" s="183">
        <f t="shared" ref="J64:J71" si="143">+(I64*(1-$F$5))</f>
        <v>2498.2141199226307</v>
      </c>
      <c r="K64" s="163" t="s">
        <v>1233</v>
      </c>
      <c r="L64" s="107">
        <f t="shared" si="71"/>
        <v>440.86131528046417</v>
      </c>
      <c r="M64" s="16">
        <f t="shared" si="72"/>
        <v>1666</v>
      </c>
      <c r="N64" s="187">
        <f t="shared" si="50"/>
        <v>1273.0754352030949</v>
      </c>
      <c r="O64" s="16">
        <f t="shared" si="73"/>
        <v>66</v>
      </c>
      <c r="P64" s="128">
        <v>800</v>
      </c>
      <c r="Q64" s="104">
        <f t="shared" si="74"/>
        <v>172.12500000000003</v>
      </c>
      <c r="R64" s="20">
        <f t="shared" si="75"/>
        <v>0.64678518027616949</v>
      </c>
      <c r="S64" s="17">
        <f t="shared" si="76"/>
        <v>2193.7032053053331</v>
      </c>
      <c r="T64" s="162"/>
      <c r="U64" s="50">
        <f t="shared" si="10"/>
        <v>800</v>
      </c>
      <c r="V64" s="162">
        <f t="shared" si="20"/>
        <v>800</v>
      </c>
      <c r="W64" s="16">
        <f>P7</f>
        <v>40</v>
      </c>
    </row>
    <row r="65" spans="2:23" ht="18" x14ac:dyDescent="0.4">
      <c r="B65" s="213">
        <v>1</v>
      </c>
      <c r="C65" s="63" t="s">
        <v>942</v>
      </c>
      <c r="D65" s="86" t="s">
        <v>1481</v>
      </c>
      <c r="E65" s="54" t="s">
        <v>1397</v>
      </c>
      <c r="F65" s="14">
        <v>3</v>
      </c>
      <c r="G65" s="5" t="s">
        <v>944</v>
      </c>
      <c r="H65" s="59">
        <f t="shared" si="141"/>
        <v>4825.1131528046426</v>
      </c>
      <c r="I65" s="179">
        <f t="shared" si="142"/>
        <v>4188.5754352030945</v>
      </c>
      <c r="J65" s="183">
        <f t="shared" si="143"/>
        <v>3560.2891199226301</v>
      </c>
      <c r="K65" s="163" t="s">
        <v>1234</v>
      </c>
      <c r="L65" s="107">
        <f t="shared" si="71"/>
        <v>628.28631528046435</v>
      </c>
      <c r="M65" s="16">
        <f t="shared" si="72"/>
        <v>2915.5</v>
      </c>
      <c r="N65" s="187">
        <f t="shared" si="50"/>
        <v>1273.0754352030949</v>
      </c>
      <c r="O65" s="16">
        <f t="shared" si="73"/>
        <v>115.5</v>
      </c>
      <c r="P65" s="128">
        <v>1400</v>
      </c>
      <c r="Q65" s="104">
        <f t="shared" si="74"/>
        <v>172.12500000000003</v>
      </c>
      <c r="R65" s="20">
        <f t="shared" si="75"/>
        <v>0.59708855048514342</v>
      </c>
      <c r="S65" s="17">
        <f t="shared" si="76"/>
        <v>3056.1603481624757</v>
      </c>
      <c r="T65" s="162"/>
      <c r="U65" s="50">
        <f t="shared" si="10"/>
        <v>1400</v>
      </c>
      <c r="V65" s="162">
        <f t="shared" si="20"/>
        <v>1400</v>
      </c>
      <c r="W65" s="16">
        <f>P7</f>
        <v>40</v>
      </c>
    </row>
    <row r="66" spans="2:23" ht="18" x14ac:dyDescent="0.4">
      <c r="B66" s="213">
        <v>1</v>
      </c>
      <c r="C66" s="63" t="s">
        <v>942</v>
      </c>
      <c r="D66" s="86" t="s">
        <v>1482</v>
      </c>
      <c r="E66" s="54" t="s">
        <v>1398</v>
      </c>
      <c r="F66" s="14">
        <v>3.5</v>
      </c>
      <c r="G66" s="5" t="s">
        <v>782</v>
      </c>
      <c r="H66" s="59">
        <f t="shared" si="141"/>
        <v>2842.6320116054162</v>
      </c>
      <c r="I66" s="179">
        <f t="shared" si="142"/>
        <v>2103.3380077369438</v>
      </c>
      <c r="J66" s="183">
        <f t="shared" si="143"/>
        <v>1787.8373065764022</v>
      </c>
      <c r="K66" s="163" t="s">
        <v>1235</v>
      </c>
      <c r="L66" s="107">
        <f t="shared" si="71"/>
        <v>315.50070116054167</v>
      </c>
      <c r="M66" s="16">
        <f t="shared" si="72"/>
        <v>624.75</v>
      </c>
      <c r="N66" s="187">
        <f t="shared" si="50"/>
        <v>1478.5880077369441</v>
      </c>
      <c r="O66" s="16">
        <f t="shared" si="73"/>
        <v>24.75</v>
      </c>
      <c r="P66" s="128">
        <v>300</v>
      </c>
      <c r="Q66" s="104">
        <f t="shared" si="74"/>
        <v>200.81250000000003</v>
      </c>
      <c r="R66" s="20">
        <f t="shared" si="75"/>
        <v>0.75012931917420567</v>
      </c>
      <c r="S66" s="17">
        <f t="shared" si="76"/>
        <v>1647.970406189555</v>
      </c>
      <c r="T66" s="162"/>
      <c r="U66" s="50">
        <f t="shared" si="10"/>
        <v>300</v>
      </c>
      <c r="V66" s="162">
        <f t="shared" si="20"/>
        <v>300</v>
      </c>
      <c r="W66" s="16">
        <f>P7</f>
        <v>40</v>
      </c>
    </row>
    <row r="67" spans="2:23" ht="18" x14ac:dyDescent="0.4">
      <c r="B67" s="213">
        <v>1</v>
      </c>
      <c r="C67" s="63" t="s">
        <v>942</v>
      </c>
      <c r="D67" s="86" t="s">
        <v>1483</v>
      </c>
      <c r="E67" s="54" t="s">
        <v>1399</v>
      </c>
      <c r="F67" s="14">
        <v>3.5</v>
      </c>
      <c r="G67" s="5" t="s">
        <v>783</v>
      </c>
      <c r="H67" s="59">
        <f t="shared" si="141"/>
        <v>3050.8820116054162</v>
      </c>
      <c r="I67" s="179">
        <f t="shared" si="142"/>
        <v>2311.5880077369438</v>
      </c>
      <c r="J67" s="183">
        <f t="shared" si="143"/>
        <v>1964.8498065764022</v>
      </c>
      <c r="K67" s="163" t="s">
        <v>875</v>
      </c>
      <c r="L67" s="107">
        <f t="shared" si="71"/>
        <v>346.73820116054162</v>
      </c>
      <c r="M67" s="16">
        <f t="shared" si="72"/>
        <v>833</v>
      </c>
      <c r="N67" s="187">
        <f t="shared" si="50"/>
        <v>1478.5880077369441</v>
      </c>
      <c r="O67" s="16">
        <f t="shared" si="73"/>
        <v>33</v>
      </c>
      <c r="P67" s="128">
        <v>400</v>
      </c>
      <c r="Q67" s="104">
        <f t="shared" si="74"/>
        <v>200.81250000000003</v>
      </c>
      <c r="R67" s="20">
        <f t="shared" si="75"/>
        <v>0.72581078553850709</v>
      </c>
      <c r="S67" s="17">
        <f t="shared" si="76"/>
        <v>1794.5704061895551</v>
      </c>
      <c r="T67" s="162"/>
      <c r="U67" s="50">
        <f t="shared" si="10"/>
        <v>400</v>
      </c>
      <c r="V67" s="162">
        <f t="shared" si="20"/>
        <v>400</v>
      </c>
      <c r="W67" s="16">
        <f>P7</f>
        <v>40</v>
      </c>
    </row>
    <row r="68" spans="2:23" ht="18" x14ac:dyDescent="0.4">
      <c r="B68" s="213">
        <v>1</v>
      </c>
      <c r="C68" s="63" t="s">
        <v>942</v>
      </c>
      <c r="D68" s="86" t="s">
        <v>1484</v>
      </c>
      <c r="E68" s="5" t="s">
        <v>784</v>
      </c>
      <c r="F68" s="14">
        <v>0.5</v>
      </c>
      <c r="G68" s="5" t="s">
        <v>956</v>
      </c>
      <c r="H68" s="59">
        <f t="shared" si="141"/>
        <v>308.26885880077373</v>
      </c>
      <c r="I68" s="179">
        <f t="shared" si="142"/>
        <v>205.51257253384915</v>
      </c>
      <c r="J68" s="183">
        <f t="shared" si="143"/>
        <v>174.68568665377177</v>
      </c>
      <c r="K68" s="163" t="s">
        <v>700</v>
      </c>
      <c r="L68" s="107">
        <f t="shared" si="71"/>
        <v>30.826885880077384</v>
      </c>
      <c r="M68" s="16">
        <f t="shared" si="72"/>
        <v>0</v>
      </c>
      <c r="N68" s="187">
        <f t="shared" si="50"/>
        <v>205.51257253384915</v>
      </c>
      <c r="O68" s="16">
        <f t="shared" si="73"/>
        <v>0</v>
      </c>
      <c r="P68" s="128">
        <v>0</v>
      </c>
      <c r="Q68" s="104">
        <f t="shared" si="74"/>
        <v>28.687500000000004</v>
      </c>
      <c r="R68" s="20">
        <f t="shared" si="75"/>
        <v>0.86041000000000001</v>
      </c>
      <c r="S68" s="17">
        <f t="shared" si="76"/>
        <v>189.71005802707933</v>
      </c>
      <c r="T68" s="162"/>
      <c r="U68" s="50">
        <f t="shared" si="10"/>
        <v>0</v>
      </c>
      <c r="V68" s="162">
        <f t="shared" si="20"/>
        <v>0</v>
      </c>
      <c r="W68" s="16">
        <v>0</v>
      </c>
    </row>
    <row r="69" spans="2:23" ht="18" x14ac:dyDescent="0.4">
      <c r="B69" s="213">
        <v>1</v>
      </c>
      <c r="C69" s="63" t="s">
        <v>942</v>
      </c>
      <c r="D69" s="86" t="s">
        <v>1485</v>
      </c>
      <c r="E69" s="5" t="s">
        <v>785</v>
      </c>
      <c r="F69" s="14">
        <v>0.25</v>
      </c>
      <c r="G69" s="5" t="s">
        <v>786</v>
      </c>
      <c r="H69" s="59">
        <f t="shared" si="141"/>
        <v>184.54692940038686</v>
      </c>
      <c r="I69" s="179">
        <f t="shared" si="142"/>
        <v>133.16878626692457</v>
      </c>
      <c r="J69" s="183">
        <f t="shared" si="143"/>
        <v>113.19346832688588</v>
      </c>
      <c r="K69" s="163" t="s">
        <v>701</v>
      </c>
      <c r="L69" s="107">
        <f t="shared" si="71"/>
        <v>19.975317940038693</v>
      </c>
      <c r="M69" s="16">
        <f t="shared" si="72"/>
        <v>30.412500000000001</v>
      </c>
      <c r="N69" s="187">
        <f t="shared" si="50"/>
        <v>102.75628626692458</v>
      </c>
      <c r="O69" s="16">
        <f t="shared" si="73"/>
        <v>0.41250000000000003</v>
      </c>
      <c r="P69" s="128">
        <v>5</v>
      </c>
      <c r="Q69" s="104">
        <f t="shared" si="74"/>
        <v>14.343750000000002</v>
      </c>
      <c r="R69" s="20">
        <f t="shared" si="75"/>
        <v>0.8516450396987143</v>
      </c>
      <c r="S69" s="17">
        <f t="shared" si="76"/>
        <v>126.50169568020632</v>
      </c>
      <c r="T69" s="162"/>
      <c r="U69" s="50">
        <f t="shared" si="10"/>
        <v>5</v>
      </c>
      <c r="V69" s="162">
        <f t="shared" si="20"/>
        <v>5</v>
      </c>
      <c r="W69" s="16">
        <v>0</v>
      </c>
    </row>
    <row r="70" spans="2:23" ht="18" x14ac:dyDescent="0.4">
      <c r="B70" s="213">
        <v>1</v>
      </c>
      <c r="C70" s="63" t="s">
        <v>942</v>
      </c>
      <c r="D70" s="85" t="s">
        <v>1486</v>
      </c>
      <c r="E70" s="5" t="s">
        <v>787</v>
      </c>
      <c r="F70" s="14">
        <v>0.08</v>
      </c>
      <c r="G70" s="5" t="s">
        <v>788</v>
      </c>
      <c r="H70" s="59">
        <f t="shared" si="141"/>
        <v>125.56051740812379</v>
      </c>
      <c r="I70" s="179">
        <f t="shared" si="142"/>
        <v>109.11951160541585</v>
      </c>
      <c r="J70" s="183">
        <f t="shared" si="143"/>
        <v>92.751584864603473</v>
      </c>
      <c r="K70" s="163" t="s">
        <v>702</v>
      </c>
      <c r="L70" s="107">
        <f t="shared" si="71"/>
        <v>16.367926740812379</v>
      </c>
      <c r="M70" s="16">
        <f t="shared" si="72"/>
        <v>76.237499999999997</v>
      </c>
      <c r="N70" s="187">
        <f t="shared" si="50"/>
        <v>32.882011605415862</v>
      </c>
      <c r="O70" s="16">
        <f t="shared" si="73"/>
        <v>1.2375</v>
      </c>
      <c r="P70" s="128">
        <v>15</v>
      </c>
      <c r="Q70" s="104">
        <f t="shared" si="74"/>
        <v>4.5900000000000007</v>
      </c>
      <c r="R70" s="20">
        <f t="shared" si="75"/>
        <v>0.80913129381192828</v>
      </c>
      <c r="S70" s="17">
        <f t="shared" si="76"/>
        <v>91.905954111918874</v>
      </c>
      <c r="T70" s="162"/>
      <c r="U70" s="50">
        <f t="shared" si="10"/>
        <v>15</v>
      </c>
      <c r="V70" s="162">
        <f t="shared" si="20"/>
        <v>15</v>
      </c>
      <c r="W70" s="16">
        <v>0</v>
      </c>
    </row>
    <row r="71" spans="2:23" ht="18.5" thickBot="1" x14ac:dyDescent="0.45">
      <c r="B71" s="214">
        <v>1</v>
      </c>
      <c r="C71" s="64" t="s">
        <v>942</v>
      </c>
      <c r="D71" s="88" t="s">
        <v>1487</v>
      </c>
      <c r="E71" s="6" t="s">
        <v>692</v>
      </c>
      <c r="F71" s="53">
        <v>0.5</v>
      </c>
      <c r="G71" s="6" t="s">
        <v>789</v>
      </c>
      <c r="H71" s="177">
        <f t="shared" si="141"/>
        <v>469.91885880077371</v>
      </c>
      <c r="I71" s="181">
        <f t="shared" si="142"/>
        <v>347.16257253384913</v>
      </c>
      <c r="J71" s="186">
        <f t="shared" si="143"/>
        <v>295.08818665377174</v>
      </c>
      <c r="K71" s="56" t="s">
        <v>703</v>
      </c>
      <c r="L71" s="108">
        <f t="shared" si="71"/>
        <v>52.074385880077386</v>
      </c>
      <c r="M71" s="18">
        <f t="shared" si="72"/>
        <v>101.65</v>
      </c>
      <c r="N71" s="190">
        <f t="shared" si="50"/>
        <v>245.51257253384915</v>
      </c>
      <c r="O71" s="18">
        <f t="shared" si="73"/>
        <v>1.6500000000000001</v>
      </c>
      <c r="P71" s="129">
        <v>20</v>
      </c>
      <c r="Q71" s="105">
        <f t="shared" si="74"/>
        <v>28.687500000000004</v>
      </c>
      <c r="R71" s="110">
        <f t="shared" si="75"/>
        <v>0.85500309082111103</v>
      </c>
      <c r="S71" s="109">
        <f t="shared" si="76"/>
        <v>287.03005802707929</v>
      </c>
      <c r="T71" s="3"/>
      <c r="U71" s="111">
        <f t="shared" si="10"/>
        <v>20</v>
      </c>
      <c r="V71" s="3">
        <f t="shared" si="20"/>
        <v>20</v>
      </c>
      <c r="W71" s="18">
        <f>P7</f>
        <v>40</v>
      </c>
    </row>
    <row r="72" spans="2:23" ht="18" x14ac:dyDescent="0.4">
      <c r="B72" s="213">
        <v>1</v>
      </c>
      <c r="C72" s="63" t="s">
        <v>790</v>
      </c>
      <c r="D72" s="86" t="s">
        <v>1488</v>
      </c>
      <c r="E72" s="5" t="s">
        <v>467</v>
      </c>
      <c r="F72" s="52">
        <v>0.25</v>
      </c>
      <c r="G72" s="5" t="s">
        <v>791</v>
      </c>
      <c r="H72" s="59">
        <f t="shared" si="77"/>
        <v>178.38192940038687</v>
      </c>
      <c r="I72" s="179">
        <f t="shared" si="78"/>
        <v>127.00378626692458</v>
      </c>
      <c r="J72" s="183">
        <f t="shared" si="69"/>
        <v>107.95321832688589</v>
      </c>
      <c r="K72" s="163" t="s">
        <v>876</v>
      </c>
      <c r="L72" s="107">
        <f t="shared" si="71"/>
        <v>19.05056794003869</v>
      </c>
      <c r="M72" s="16">
        <f t="shared" si="72"/>
        <v>24.247499999999999</v>
      </c>
      <c r="N72" s="187">
        <f t="shared" si="50"/>
        <v>102.75628626692458</v>
      </c>
      <c r="O72" s="16">
        <f t="shared" si="73"/>
        <v>0.2475</v>
      </c>
      <c r="P72" s="128">
        <v>3</v>
      </c>
      <c r="Q72" s="104">
        <f t="shared" si="74"/>
        <v>14.343750000000002</v>
      </c>
      <c r="R72" s="20">
        <f t="shared" si="75"/>
        <v>0.86149034987800777</v>
      </c>
      <c r="S72" s="17">
        <f t="shared" si="76"/>
        <v>123.70302901353966</v>
      </c>
      <c r="T72" s="162"/>
      <c r="U72" s="50">
        <f t="shared" si="10"/>
        <v>3</v>
      </c>
      <c r="V72" s="162">
        <f t="shared" si="20"/>
        <v>3</v>
      </c>
      <c r="W72" s="16">
        <v>0</v>
      </c>
    </row>
    <row r="73" spans="2:23" ht="18" x14ac:dyDescent="0.4">
      <c r="B73" s="213">
        <v>1</v>
      </c>
      <c r="C73" s="63" t="s">
        <v>790</v>
      </c>
      <c r="D73" s="86" t="s">
        <v>1336</v>
      </c>
      <c r="E73" s="5" t="s">
        <v>397</v>
      </c>
      <c r="F73" s="52">
        <v>0.5</v>
      </c>
      <c r="G73" s="5" t="s">
        <v>792</v>
      </c>
      <c r="H73" s="59">
        <f t="shared" si="77"/>
        <v>332.51635880077373</v>
      </c>
      <c r="I73" s="179">
        <f t="shared" si="78"/>
        <v>229.76007253384915</v>
      </c>
      <c r="J73" s="183">
        <f t="shared" si="69"/>
        <v>195.29606165377177</v>
      </c>
      <c r="K73" s="163" t="s">
        <v>877</v>
      </c>
      <c r="L73" s="107">
        <f t="shared" si="71"/>
        <v>34.464010880077382</v>
      </c>
      <c r="M73" s="16">
        <f t="shared" si="72"/>
        <v>24.247499999999999</v>
      </c>
      <c r="N73" s="187">
        <f t="shared" si="50"/>
        <v>205.51257253384915</v>
      </c>
      <c r="O73" s="16">
        <f t="shared" si="73"/>
        <v>0.2475</v>
      </c>
      <c r="P73" s="128">
        <v>3</v>
      </c>
      <c r="Q73" s="104">
        <f t="shared" si="74"/>
        <v>28.687500000000004</v>
      </c>
      <c r="R73" s="20">
        <f t="shared" si="75"/>
        <v>0.86100718176220448</v>
      </c>
      <c r="S73" s="17">
        <f t="shared" si="76"/>
        <v>206.70805802707932</v>
      </c>
      <c r="T73" s="162"/>
      <c r="U73" s="50">
        <f t="shared" si="10"/>
        <v>3</v>
      </c>
      <c r="V73" s="162">
        <f t="shared" si="20"/>
        <v>3</v>
      </c>
      <c r="W73" s="16">
        <v>0</v>
      </c>
    </row>
    <row r="74" spans="2:23" ht="18" x14ac:dyDescent="0.4">
      <c r="B74" s="213">
        <v>1</v>
      </c>
      <c r="C74" s="63" t="s">
        <v>790</v>
      </c>
      <c r="D74" s="86" t="s">
        <v>1337</v>
      </c>
      <c r="E74" s="5" t="s">
        <v>1043</v>
      </c>
      <c r="F74" s="52">
        <v>0.5</v>
      </c>
      <c r="G74" s="5" t="s">
        <v>1044</v>
      </c>
      <c r="H74" s="59">
        <f>+((N74*(1+($F$6)))+M74)</f>
        <v>332.51635880077373</v>
      </c>
      <c r="I74" s="179">
        <f>+(N74+M74)</f>
        <v>229.76007253384915</v>
      </c>
      <c r="J74" s="183">
        <f>+(I74*(1-$F$5))</f>
        <v>195.29606165377177</v>
      </c>
      <c r="K74" s="163" t="s">
        <v>1025</v>
      </c>
      <c r="L74" s="107">
        <f>+(I74-J74)</f>
        <v>34.464010880077382</v>
      </c>
      <c r="M74" s="16">
        <f>+(IF(P74=0,0,IF(P74&lt;4.99,(P74*$M$3),IF(P74&lt;9.99,(P74*$M$4),IF(P74&lt;49.99,(P74*$M$5),IF(P74&lt;100,(P74*$M$6),IF(P74&gt;99.99,(P74*$M$7)))))))+(O74))</f>
        <v>24.247499999999999</v>
      </c>
      <c r="N74" s="187">
        <f t="shared" si="50"/>
        <v>205.51257253384915</v>
      </c>
      <c r="O74" s="16">
        <f>+(P74*$F$7)</f>
        <v>0.2475</v>
      </c>
      <c r="P74" s="128">
        <v>3</v>
      </c>
      <c r="Q74" s="104">
        <f>+(F74*$F$4)</f>
        <v>28.687500000000004</v>
      </c>
      <c r="R74" s="20">
        <f>(I74-(P74+O74+Q74))/I74</f>
        <v>0.86100718176220448</v>
      </c>
      <c r="S74" s="17">
        <f>+((($I$11+I74)-(P74+Q74+$Q$11)/(F74+($F$11)))/1.25)</f>
        <v>206.70805802707932</v>
      </c>
      <c r="T74" s="162"/>
      <c r="U74" s="50">
        <f>($P74)</f>
        <v>3</v>
      </c>
      <c r="V74" s="162">
        <f>+(U74*$P$6)</f>
        <v>3</v>
      </c>
      <c r="W74" s="16">
        <v>0</v>
      </c>
    </row>
    <row r="75" spans="2:23" ht="18" x14ac:dyDescent="0.4">
      <c r="B75" s="213">
        <v>1</v>
      </c>
      <c r="C75" s="63" t="s">
        <v>790</v>
      </c>
      <c r="D75" s="86" t="s">
        <v>1338</v>
      </c>
      <c r="E75" s="5" t="s">
        <v>1045</v>
      </c>
      <c r="F75" s="52">
        <v>1.25</v>
      </c>
      <c r="G75" s="5" t="s">
        <v>1046</v>
      </c>
      <c r="H75" s="59">
        <f>+((N75*(1+($F$6)))+M75)</f>
        <v>813.24964700193425</v>
      </c>
      <c r="I75" s="179">
        <f>+(N75+M75)</f>
        <v>556.35893133462287</v>
      </c>
      <c r="J75" s="183">
        <f>+(I75*(1-$F$5))</f>
        <v>472.90509163442943</v>
      </c>
      <c r="K75" s="163" t="s">
        <v>1026</v>
      </c>
      <c r="L75" s="107">
        <f>+(I75-J75)</f>
        <v>83.453839700193441</v>
      </c>
      <c r="M75" s="16">
        <f>+(IF(P75=0,0,IF(P75&lt;4.99,(P75*$M$3),IF(P75&lt;9.99,(P75*$M$4),IF(P75&lt;49.99,(P75*$M$5),IF(P75&lt;100,(P75*$M$6),IF(P75&gt;99.99,(P75*$M$7)))))))+(O75))</f>
        <v>42.577500000000001</v>
      </c>
      <c r="N75" s="187">
        <f t="shared" si="50"/>
        <v>513.78143133462288</v>
      </c>
      <c r="O75" s="16">
        <f>+(P75*$F$7)</f>
        <v>0.57750000000000001</v>
      </c>
      <c r="P75" s="128">
        <v>7</v>
      </c>
      <c r="Q75" s="104">
        <f>+(F75*$F$4)</f>
        <v>71.718750000000014</v>
      </c>
      <c r="R75" s="20">
        <f>(I75-(P75+O75+Q75))/I75</f>
        <v>0.85747285514087102</v>
      </c>
      <c r="S75" s="17">
        <f>+((($I$11+I75)-(P75+Q75+$Q$11)/(F75+($F$11)))/1.25)</f>
        <v>467.18714506769828</v>
      </c>
      <c r="T75" s="162"/>
      <c r="U75" s="50">
        <f>($P75)</f>
        <v>7</v>
      </c>
      <c r="V75" s="162">
        <f>+(U75*$P$6)</f>
        <v>7</v>
      </c>
      <c r="W75" s="16">
        <v>0</v>
      </c>
    </row>
    <row r="76" spans="2:23" ht="18" x14ac:dyDescent="0.4">
      <c r="B76" s="213">
        <v>1</v>
      </c>
      <c r="C76" s="63" t="s">
        <v>790</v>
      </c>
      <c r="D76" s="86" t="s">
        <v>196</v>
      </c>
      <c r="E76" s="5" t="s">
        <v>1359</v>
      </c>
      <c r="F76" s="52">
        <v>2</v>
      </c>
      <c r="G76" s="5" t="s">
        <v>1047</v>
      </c>
      <c r="H76" s="59">
        <f>+((N76*(1+($F$6)))+M76)</f>
        <v>1309.3129352030949</v>
      </c>
      <c r="I76" s="179">
        <f>+(N76+M76)</f>
        <v>898.28779013539656</v>
      </c>
      <c r="J76" s="183">
        <f>+(I76*(1-$F$5))</f>
        <v>763.54462161508707</v>
      </c>
      <c r="K76" s="163" t="s">
        <v>963</v>
      </c>
      <c r="L76" s="107">
        <f>+(I76-J76)</f>
        <v>134.7431685203095</v>
      </c>
      <c r="M76" s="16">
        <f>+(IF(P76=0,0,IF(P76&lt;4.99,(P76*$M$3),IF(P76&lt;9.99,(P76*$M$4),IF(P76&lt;49.99,(P76*$M$5),IF(P76&lt;100,(P76*$M$6),IF(P76&gt;99.99,(P76*$M$7)))))))+(O76))</f>
        <v>76.237499999999997</v>
      </c>
      <c r="N76" s="187">
        <f t="shared" si="50"/>
        <v>822.05029013539661</v>
      </c>
      <c r="O76" s="16">
        <f>+(P76*$F$7)</f>
        <v>1.2375</v>
      </c>
      <c r="P76" s="128">
        <v>15</v>
      </c>
      <c r="Q76" s="104">
        <f>+(F76*$F$4)</f>
        <v>114.75000000000001</v>
      </c>
      <c r="R76" s="20">
        <f>(I76-(P76+O76+Q76))/I76</f>
        <v>0.85418091903458182</v>
      </c>
      <c r="S76" s="17">
        <f>+((($I$11+I76)-(P76+Q76+$Q$11)/(F76+($F$11)))/1.25)</f>
        <v>739.13023210831727</v>
      </c>
      <c r="T76" s="162"/>
      <c r="U76" s="50">
        <f>($P76)</f>
        <v>15</v>
      </c>
      <c r="V76" s="162">
        <f>+(U76*$P$6)</f>
        <v>15</v>
      </c>
      <c r="W76" s="16">
        <v>0</v>
      </c>
    </row>
    <row r="77" spans="2:23" ht="18" x14ac:dyDescent="0.4">
      <c r="B77" s="213">
        <v>1</v>
      </c>
      <c r="C77" s="63" t="s">
        <v>790</v>
      </c>
      <c r="D77" s="86" t="s">
        <v>197</v>
      </c>
      <c r="E77" s="5" t="s">
        <v>1048</v>
      </c>
      <c r="F77" s="52">
        <v>0.5</v>
      </c>
      <c r="G77" s="5" t="s">
        <v>1049</v>
      </c>
      <c r="H77" s="59">
        <f>+((N77*(1+($F$6)))+M77)</f>
        <v>308.26885880077373</v>
      </c>
      <c r="I77" s="179">
        <f>+(N77+M77)</f>
        <v>205.51257253384915</v>
      </c>
      <c r="J77" s="183">
        <f>+(I77*(1-$F$5))</f>
        <v>174.68568665377177</v>
      </c>
      <c r="K77" s="163" t="s">
        <v>964</v>
      </c>
      <c r="L77" s="107">
        <f>+(I77-J77)</f>
        <v>30.826885880077384</v>
      </c>
      <c r="M77" s="16">
        <f>+(IF(P77=0,0,IF(P77&lt;4.99,(P77*$M$3),IF(P77&lt;9.99,(P77*$M$4),IF(P77&lt;49.99,(P77*$M$5),IF(P77&lt;100,(P77*$M$6),IF(P77&gt;99.99,(P77*$M$7)))))))+(O77))</f>
        <v>0</v>
      </c>
      <c r="N77" s="187">
        <f t="shared" si="50"/>
        <v>205.51257253384915</v>
      </c>
      <c r="O77" s="16">
        <f>+(P77*$F$7)</f>
        <v>0</v>
      </c>
      <c r="P77" s="128">
        <v>0</v>
      </c>
      <c r="Q77" s="104">
        <f>+(F77*$F$4)</f>
        <v>28.687500000000004</v>
      </c>
      <c r="R77" s="20">
        <f>(I77-(P77+O77+Q77))/I77</f>
        <v>0.86041000000000001</v>
      </c>
      <c r="S77" s="17">
        <f>+((($I$11+I77)-(P77+Q77+$Q$11)/(F77+($F$11)))/1.25)</f>
        <v>189.71005802707933</v>
      </c>
      <c r="T77" s="162"/>
      <c r="U77" s="50">
        <f>($P77)</f>
        <v>0</v>
      </c>
      <c r="V77" s="162">
        <f>+(U77*$P$6)</f>
        <v>0</v>
      </c>
      <c r="W77" s="16">
        <v>0</v>
      </c>
    </row>
    <row r="78" spans="2:23" ht="18" x14ac:dyDescent="0.4">
      <c r="B78" s="213">
        <v>1</v>
      </c>
      <c r="C78" s="63" t="s">
        <v>790</v>
      </c>
      <c r="D78" s="86" t="s">
        <v>198</v>
      </c>
      <c r="E78" s="5" t="s">
        <v>612</v>
      </c>
      <c r="F78" s="52">
        <v>0.5</v>
      </c>
      <c r="G78" s="5" t="s">
        <v>956</v>
      </c>
      <c r="H78" s="59">
        <f t="shared" si="77"/>
        <v>308.26885880077373</v>
      </c>
      <c r="I78" s="179">
        <f t="shared" si="78"/>
        <v>205.51257253384915</v>
      </c>
      <c r="J78" s="183">
        <f t="shared" si="69"/>
        <v>174.68568665377177</v>
      </c>
      <c r="K78" s="163" t="s">
        <v>704</v>
      </c>
      <c r="L78" s="107">
        <f t="shared" si="71"/>
        <v>30.826885880077384</v>
      </c>
      <c r="M78" s="16">
        <f t="shared" si="72"/>
        <v>0</v>
      </c>
      <c r="N78" s="187">
        <f t="shared" si="50"/>
        <v>205.51257253384915</v>
      </c>
      <c r="O78" s="16">
        <f t="shared" si="73"/>
        <v>0</v>
      </c>
      <c r="P78" s="128">
        <v>0</v>
      </c>
      <c r="Q78" s="104">
        <f t="shared" si="74"/>
        <v>28.687500000000004</v>
      </c>
      <c r="R78" s="20">
        <f t="shared" si="75"/>
        <v>0.86041000000000001</v>
      </c>
      <c r="S78" s="17">
        <f t="shared" si="76"/>
        <v>189.71005802707933</v>
      </c>
      <c r="T78" s="162"/>
      <c r="U78" s="50">
        <f t="shared" si="10"/>
        <v>0</v>
      </c>
      <c r="V78" s="162">
        <f t="shared" si="20"/>
        <v>0</v>
      </c>
      <c r="W78" s="16">
        <v>0</v>
      </c>
    </row>
    <row r="79" spans="2:23" ht="18" x14ac:dyDescent="0.4">
      <c r="B79" s="213">
        <v>1</v>
      </c>
      <c r="C79" s="63" t="s">
        <v>790</v>
      </c>
      <c r="D79" s="86" t="s">
        <v>199</v>
      </c>
      <c r="E79" s="5" t="s">
        <v>613</v>
      </c>
      <c r="F79" s="52">
        <v>0.25</v>
      </c>
      <c r="G79" s="5" t="s">
        <v>956</v>
      </c>
      <c r="H79" s="59">
        <f t="shared" si="77"/>
        <v>154.13442940038686</v>
      </c>
      <c r="I79" s="179">
        <f t="shared" si="78"/>
        <v>102.75628626692458</v>
      </c>
      <c r="J79" s="183">
        <f t="shared" si="69"/>
        <v>87.342843326885884</v>
      </c>
      <c r="K79" s="163" t="s">
        <v>705</v>
      </c>
      <c r="L79" s="107">
        <f t="shared" si="71"/>
        <v>15.413442940038692</v>
      </c>
      <c r="M79" s="16">
        <f t="shared" si="72"/>
        <v>0</v>
      </c>
      <c r="N79" s="187">
        <f t="shared" si="50"/>
        <v>102.75628626692458</v>
      </c>
      <c r="O79" s="16">
        <f t="shared" si="73"/>
        <v>0</v>
      </c>
      <c r="P79" s="128">
        <v>0</v>
      </c>
      <c r="Q79" s="104">
        <f t="shared" si="74"/>
        <v>14.343750000000002</v>
      </c>
      <c r="R79" s="20">
        <f t="shared" si="75"/>
        <v>0.86041000000000001</v>
      </c>
      <c r="S79" s="17">
        <f t="shared" si="76"/>
        <v>107.50502901353966</v>
      </c>
      <c r="T79" s="162"/>
      <c r="U79" s="50">
        <f t="shared" si="10"/>
        <v>0</v>
      </c>
      <c r="V79" s="162">
        <f t="shared" si="20"/>
        <v>0</v>
      </c>
      <c r="W79" s="16">
        <v>0</v>
      </c>
    </row>
    <row r="80" spans="2:23" ht="18" x14ac:dyDescent="0.4">
      <c r="B80" s="213">
        <v>1</v>
      </c>
      <c r="C80" s="63" t="s">
        <v>790</v>
      </c>
      <c r="D80" s="86" t="s">
        <v>200</v>
      </c>
      <c r="E80" s="5" t="s">
        <v>614</v>
      </c>
      <c r="F80" s="52">
        <v>0.25</v>
      </c>
      <c r="G80" s="5" t="s">
        <v>798</v>
      </c>
      <c r="H80" s="59">
        <f t="shared" si="77"/>
        <v>162.21692940038687</v>
      </c>
      <c r="I80" s="179">
        <f t="shared" si="78"/>
        <v>110.83878626692457</v>
      </c>
      <c r="J80" s="183">
        <f t="shared" si="69"/>
        <v>94.212968326885886</v>
      </c>
      <c r="K80" s="163" t="s">
        <v>706</v>
      </c>
      <c r="L80" s="107">
        <f t="shared" si="71"/>
        <v>16.625817940038687</v>
      </c>
      <c r="M80" s="16">
        <f t="shared" si="72"/>
        <v>8.0824999999999996</v>
      </c>
      <c r="N80" s="187">
        <f t="shared" si="50"/>
        <v>102.75628626692458</v>
      </c>
      <c r="O80" s="16">
        <f t="shared" si="73"/>
        <v>8.2500000000000004E-2</v>
      </c>
      <c r="P80" s="128">
        <v>1</v>
      </c>
      <c r="Q80" s="104">
        <f t="shared" si="74"/>
        <v>14.343750000000002</v>
      </c>
      <c r="R80" s="20">
        <f t="shared" si="75"/>
        <v>0.86082263691655614</v>
      </c>
      <c r="S80" s="17">
        <f t="shared" si="76"/>
        <v>112.90436234687297</v>
      </c>
      <c r="T80" s="162"/>
      <c r="U80" s="50">
        <f t="shared" si="10"/>
        <v>1</v>
      </c>
      <c r="V80" s="162">
        <f t="shared" si="20"/>
        <v>1</v>
      </c>
      <c r="W80" s="16">
        <v>0</v>
      </c>
    </row>
    <row r="81" spans="2:23" ht="18" x14ac:dyDescent="0.4">
      <c r="B81" s="213">
        <v>1</v>
      </c>
      <c r="C81" s="63" t="s">
        <v>790</v>
      </c>
      <c r="D81" s="86" t="s">
        <v>201</v>
      </c>
      <c r="E81" s="5" t="s">
        <v>799</v>
      </c>
      <c r="F81" s="52">
        <v>0.5</v>
      </c>
      <c r="G81" s="5" t="s">
        <v>800</v>
      </c>
      <c r="H81" s="59">
        <f t="shared" si="77"/>
        <v>551.23885880077376</v>
      </c>
      <c r="I81" s="179">
        <f t="shared" si="78"/>
        <v>428.48257253384918</v>
      </c>
      <c r="J81" s="183">
        <f t="shared" si="69"/>
        <v>364.21018665377181</v>
      </c>
      <c r="K81" s="163" t="s">
        <v>878</v>
      </c>
      <c r="L81" s="107">
        <f t="shared" si="71"/>
        <v>64.272385880077366</v>
      </c>
      <c r="M81" s="16">
        <f t="shared" si="72"/>
        <v>182.97</v>
      </c>
      <c r="N81" s="187">
        <f t="shared" si="50"/>
        <v>245.51257253384915</v>
      </c>
      <c r="O81" s="16">
        <f t="shared" si="73"/>
        <v>2.97</v>
      </c>
      <c r="P81" s="128">
        <v>36</v>
      </c>
      <c r="Q81" s="104">
        <f t="shared" si="74"/>
        <v>28.687500000000004</v>
      </c>
      <c r="R81" s="20">
        <f t="shared" si="75"/>
        <v>0.84209976242463114</v>
      </c>
      <c r="S81" s="17">
        <f t="shared" si="76"/>
        <v>339.28605802707932</v>
      </c>
      <c r="T81" s="162"/>
      <c r="U81" s="50">
        <f t="shared" si="10"/>
        <v>36</v>
      </c>
      <c r="V81" s="162">
        <f t="shared" si="20"/>
        <v>36</v>
      </c>
      <c r="W81" s="16">
        <f>P7</f>
        <v>40</v>
      </c>
    </row>
    <row r="82" spans="2:23" ht="18.5" thickBot="1" x14ac:dyDescent="0.45">
      <c r="B82" s="214">
        <v>1</v>
      </c>
      <c r="C82" s="64" t="s">
        <v>790</v>
      </c>
      <c r="D82" s="88" t="s">
        <v>202</v>
      </c>
      <c r="E82" s="6" t="s">
        <v>801</v>
      </c>
      <c r="F82" s="53">
        <v>0.25</v>
      </c>
      <c r="G82" s="6" t="s">
        <v>802</v>
      </c>
      <c r="H82" s="177">
        <f t="shared" ref="H82" si="144">+((N82*(1+($F$6)))+M82)</f>
        <v>281.19692940038686</v>
      </c>
      <c r="I82" s="181">
        <f t="shared" ref="I82" si="145">+(N82+M82)</f>
        <v>229.81878626692458</v>
      </c>
      <c r="J82" s="186">
        <f t="shared" ref="J82" si="146">+(I82*(1-$F$5))</f>
        <v>195.3459683268859</v>
      </c>
      <c r="K82" s="56" t="s">
        <v>707</v>
      </c>
      <c r="L82" s="108">
        <f t="shared" si="71"/>
        <v>34.472817940038681</v>
      </c>
      <c r="M82" s="18">
        <f t="shared" si="72"/>
        <v>127.0625</v>
      </c>
      <c r="N82" s="190">
        <f t="shared" si="50"/>
        <v>102.75628626692458</v>
      </c>
      <c r="O82" s="18">
        <f t="shared" si="73"/>
        <v>2.0625</v>
      </c>
      <c r="P82" s="129">
        <v>25</v>
      </c>
      <c r="Q82" s="105">
        <f t="shared" si="74"/>
        <v>14.343750000000002</v>
      </c>
      <c r="R82" s="110">
        <f t="shared" si="75"/>
        <v>0.81983087339122729</v>
      </c>
      <c r="S82" s="109">
        <f t="shared" si="76"/>
        <v>182.488362346873</v>
      </c>
      <c r="T82" s="3"/>
      <c r="U82" s="111">
        <f t="shared" si="10"/>
        <v>25</v>
      </c>
      <c r="V82" s="3">
        <f t="shared" si="20"/>
        <v>25</v>
      </c>
      <c r="W82" s="18">
        <v>0</v>
      </c>
    </row>
    <row r="83" spans="2:23" ht="18" x14ac:dyDescent="0.4">
      <c r="B83" s="213">
        <v>1</v>
      </c>
      <c r="C83" s="63" t="s">
        <v>803</v>
      </c>
      <c r="D83" s="86" t="s">
        <v>1469</v>
      </c>
      <c r="E83" s="5" t="s">
        <v>804</v>
      </c>
      <c r="F83" s="14">
        <v>0.08</v>
      </c>
      <c r="G83" s="5" t="s">
        <v>805</v>
      </c>
      <c r="H83" s="59">
        <f t="shared" si="77"/>
        <v>65.488017408123795</v>
      </c>
      <c r="I83" s="179">
        <f t="shared" si="78"/>
        <v>49.047011605415861</v>
      </c>
      <c r="J83" s="183">
        <f t="shared" si="69"/>
        <v>41.68995986460348</v>
      </c>
      <c r="K83" s="163" t="s">
        <v>708</v>
      </c>
      <c r="L83" s="107">
        <f t="shared" si="71"/>
        <v>7.3570517408123806</v>
      </c>
      <c r="M83" s="16">
        <f t="shared" si="72"/>
        <v>16.164999999999999</v>
      </c>
      <c r="N83" s="187">
        <f t="shared" si="50"/>
        <v>32.882011605415862</v>
      </c>
      <c r="O83" s="16">
        <f t="shared" si="73"/>
        <v>0.16500000000000001</v>
      </c>
      <c r="P83" s="128">
        <v>2</v>
      </c>
      <c r="Q83" s="104">
        <f t="shared" si="74"/>
        <v>4.5900000000000007</v>
      </c>
      <c r="R83" s="20">
        <f t="shared" si="75"/>
        <v>0.86227499334018343</v>
      </c>
      <c r="S83" s="17">
        <f t="shared" si="76"/>
        <v>61.7789885946775</v>
      </c>
      <c r="T83" s="162"/>
      <c r="U83" s="50">
        <f t="shared" si="10"/>
        <v>2</v>
      </c>
      <c r="V83" s="162">
        <f t="shared" si="20"/>
        <v>2</v>
      </c>
      <c r="W83" s="16">
        <v>0</v>
      </c>
    </row>
    <row r="84" spans="2:23" ht="18" x14ac:dyDescent="0.4">
      <c r="B84" s="213">
        <v>1</v>
      </c>
      <c r="C84" s="63" t="s">
        <v>803</v>
      </c>
      <c r="D84" s="86" t="s">
        <v>1470</v>
      </c>
      <c r="E84" s="5" t="s">
        <v>807</v>
      </c>
      <c r="F84" s="14">
        <v>0.25</v>
      </c>
      <c r="G84" s="5" t="s">
        <v>808</v>
      </c>
      <c r="H84" s="59">
        <f t="shared" si="77"/>
        <v>170.29942940038686</v>
      </c>
      <c r="I84" s="179">
        <f t="shared" si="78"/>
        <v>118.92128626692457</v>
      </c>
      <c r="J84" s="183">
        <f t="shared" si="69"/>
        <v>101.08309332688589</v>
      </c>
      <c r="K84" s="163" t="s">
        <v>709</v>
      </c>
      <c r="L84" s="107">
        <f t="shared" si="71"/>
        <v>17.838192940038681</v>
      </c>
      <c r="M84" s="16">
        <f t="shared" si="72"/>
        <v>16.164999999999999</v>
      </c>
      <c r="N84" s="187">
        <f t="shared" si="50"/>
        <v>102.75628626692458</v>
      </c>
      <c r="O84" s="16">
        <f t="shared" si="73"/>
        <v>0.16500000000000001</v>
      </c>
      <c r="P84" s="128">
        <v>2</v>
      </c>
      <c r="Q84" s="104">
        <f t="shared" si="74"/>
        <v>14.343750000000002</v>
      </c>
      <c r="R84" s="20">
        <f t="shared" si="75"/>
        <v>0.86117918399448423</v>
      </c>
      <c r="S84" s="17">
        <f t="shared" si="76"/>
        <v>118.30369568020633</v>
      </c>
      <c r="T84" s="162"/>
      <c r="U84" s="50">
        <f t="shared" si="10"/>
        <v>2</v>
      </c>
      <c r="V84" s="162">
        <f t="shared" si="20"/>
        <v>2</v>
      </c>
      <c r="W84" s="16">
        <v>0</v>
      </c>
    </row>
    <row r="85" spans="2:23" ht="18" x14ac:dyDescent="0.4">
      <c r="B85" s="213">
        <v>1</v>
      </c>
      <c r="C85" s="63" t="s">
        <v>803</v>
      </c>
      <c r="D85" s="86" t="s">
        <v>1471</v>
      </c>
      <c r="E85" s="5" t="s">
        <v>809</v>
      </c>
      <c r="F85" s="14">
        <v>0.5</v>
      </c>
      <c r="G85" s="5" t="s">
        <v>808</v>
      </c>
      <c r="H85" s="59">
        <f t="shared" si="77"/>
        <v>324.43385880077375</v>
      </c>
      <c r="I85" s="179">
        <f t="shared" si="78"/>
        <v>221.67757253384914</v>
      </c>
      <c r="J85" s="183">
        <f t="shared" si="69"/>
        <v>188.42593665377177</v>
      </c>
      <c r="K85" s="163" t="s">
        <v>710</v>
      </c>
      <c r="L85" s="107">
        <f t="shared" si="71"/>
        <v>33.251635880077373</v>
      </c>
      <c r="M85" s="16">
        <f t="shared" si="72"/>
        <v>16.164999999999999</v>
      </c>
      <c r="N85" s="187">
        <f t="shared" si="50"/>
        <v>205.51257253384915</v>
      </c>
      <c r="O85" s="16">
        <f t="shared" si="73"/>
        <v>0.16500000000000001</v>
      </c>
      <c r="P85" s="128">
        <v>2</v>
      </c>
      <c r="Q85" s="104">
        <f t="shared" si="74"/>
        <v>28.687500000000004</v>
      </c>
      <c r="R85" s="20">
        <f t="shared" si="75"/>
        <v>0.86082263691655614</v>
      </c>
      <c r="S85" s="17">
        <f t="shared" si="76"/>
        <v>201.04205802707929</v>
      </c>
      <c r="T85" s="162"/>
      <c r="U85" s="50">
        <f t="shared" si="10"/>
        <v>2</v>
      </c>
      <c r="V85" s="162">
        <f t="shared" si="20"/>
        <v>2</v>
      </c>
      <c r="W85" s="16">
        <v>0</v>
      </c>
    </row>
    <row r="86" spans="2:23" ht="18" x14ac:dyDescent="0.4">
      <c r="B86" s="213">
        <v>1</v>
      </c>
      <c r="C86" s="63" t="s">
        <v>803</v>
      </c>
      <c r="D86" s="86" t="s">
        <v>1472</v>
      </c>
      <c r="E86" s="5" t="s">
        <v>810</v>
      </c>
      <c r="F86" s="14">
        <v>1.25</v>
      </c>
      <c r="G86" s="5" t="s">
        <v>808</v>
      </c>
      <c r="H86" s="59">
        <f t="shared" si="77"/>
        <v>786.83714700193423</v>
      </c>
      <c r="I86" s="179">
        <f t="shared" si="78"/>
        <v>529.94643133462284</v>
      </c>
      <c r="J86" s="183">
        <f t="shared" si="69"/>
        <v>450.45446663442942</v>
      </c>
      <c r="K86" s="163" t="s">
        <v>711</v>
      </c>
      <c r="L86" s="107">
        <f t="shared" si="71"/>
        <v>79.491964700193421</v>
      </c>
      <c r="M86" s="16">
        <f t="shared" si="72"/>
        <v>16.164999999999999</v>
      </c>
      <c r="N86" s="187">
        <f t="shared" si="50"/>
        <v>513.78143133462288</v>
      </c>
      <c r="O86" s="16">
        <f t="shared" si="73"/>
        <v>0.16500000000000001</v>
      </c>
      <c r="P86" s="128">
        <v>2</v>
      </c>
      <c r="Q86" s="104">
        <f t="shared" si="74"/>
        <v>71.718750000000014</v>
      </c>
      <c r="R86" s="20">
        <f t="shared" si="75"/>
        <v>0.86058260678550025</v>
      </c>
      <c r="S86" s="17">
        <f t="shared" si="76"/>
        <v>448.34285935341256</v>
      </c>
      <c r="T86" s="162"/>
      <c r="U86" s="50">
        <f t="shared" si="10"/>
        <v>2</v>
      </c>
      <c r="V86" s="162">
        <f t="shared" si="20"/>
        <v>2</v>
      </c>
      <c r="W86" s="16">
        <v>0</v>
      </c>
    </row>
    <row r="87" spans="2:23" ht="18" x14ac:dyDescent="0.4">
      <c r="B87" s="213">
        <v>1</v>
      </c>
      <c r="C87" s="63" t="s">
        <v>803</v>
      </c>
      <c r="D87" s="86" t="s">
        <v>1473</v>
      </c>
      <c r="E87" s="5" t="s">
        <v>398</v>
      </c>
      <c r="F87" s="14">
        <v>0.25</v>
      </c>
      <c r="G87" s="5" t="s">
        <v>811</v>
      </c>
      <c r="H87" s="59">
        <f t="shared" si="77"/>
        <v>162.21692940038687</v>
      </c>
      <c r="I87" s="179">
        <f t="shared" si="78"/>
        <v>110.83878626692457</v>
      </c>
      <c r="J87" s="183">
        <f t="shared" si="69"/>
        <v>94.212968326885886</v>
      </c>
      <c r="K87" s="163" t="s">
        <v>712</v>
      </c>
      <c r="L87" s="107">
        <f t="shared" si="71"/>
        <v>16.625817940038687</v>
      </c>
      <c r="M87" s="16">
        <f t="shared" si="72"/>
        <v>8.0824999999999996</v>
      </c>
      <c r="N87" s="187">
        <f t="shared" si="50"/>
        <v>102.75628626692458</v>
      </c>
      <c r="O87" s="16">
        <f t="shared" si="73"/>
        <v>8.2500000000000004E-2</v>
      </c>
      <c r="P87" s="128">
        <v>1</v>
      </c>
      <c r="Q87" s="104">
        <f t="shared" si="74"/>
        <v>14.343750000000002</v>
      </c>
      <c r="R87" s="20">
        <f t="shared" si="75"/>
        <v>0.86082263691655614</v>
      </c>
      <c r="S87" s="17">
        <f t="shared" si="76"/>
        <v>112.90436234687297</v>
      </c>
      <c r="T87" s="162"/>
      <c r="U87" s="50">
        <f t="shared" si="10"/>
        <v>1</v>
      </c>
      <c r="V87" s="162">
        <f t="shared" si="20"/>
        <v>1</v>
      </c>
      <c r="W87" s="16">
        <v>0</v>
      </c>
    </row>
    <row r="88" spans="2:23" ht="18" x14ac:dyDescent="0.4">
      <c r="B88" s="213">
        <v>1</v>
      </c>
      <c r="C88" s="63" t="s">
        <v>803</v>
      </c>
      <c r="D88" s="86" t="s">
        <v>1474</v>
      </c>
      <c r="E88" s="5" t="s">
        <v>399</v>
      </c>
      <c r="F88" s="14">
        <v>0.25</v>
      </c>
      <c r="G88" s="5" t="s">
        <v>812</v>
      </c>
      <c r="H88" s="59">
        <f t="shared" si="77"/>
        <v>178.38192940038687</v>
      </c>
      <c r="I88" s="179">
        <f t="shared" si="78"/>
        <v>127.00378626692458</v>
      </c>
      <c r="J88" s="183">
        <f t="shared" si="69"/>
        <v>107.95321832688589</v>
      </c>
      <c r="K88" s="163" t="s">
        <v>713</v>
      </c>
      <c r="L88" s="107">
        <f t="shared" si="71"/>
        <v>19.05056794003869</v>
      </c>
      <c r="M88" s="16">
        <f t="shared" si="72"/>
        <v>24.247499999999999</v>
      </c>
      <c r="N88" s="187">
        <f t="shared" si="50"/>
        <v>102.75628626692458</v>
      </c>
      <c r="O88" s="16">
        <f t="shared" si="73"/>
        <v>0.2475</v>
      </c>
      <c r="P88" s="128">
        <v>3</v>
      </c>
      <c r="Q88" s="104">
        <f t="shared" si="74"/>
        <v>14.343750000000002</v>
      </c>
      <c r="R88" s="20">
        <f t="shared" si="75"/>
        <v>0.86149034987800777</v>
      </c>
      <c r="S88" s="17">
        <f t="shared" si="76"/>
        <v>123.70302901353966</v>
      </c>
      <c r="T88" s="162"/>
      <c r="U88" s="50">
        <f t="shared" si="10"/>
        <v>3</v>
      </c>
      <c r="V88" s="162">
        <f t="shared" si="20"/>
        <v>3</v>
      </c>
      <c r="W88" s="16">
        <v>0</v>
      </c>
    </row>
    <row r="89" spans="2:23" ht="18" x14ac:dyDescent="0.4">
      <c r="B89" s="213">
        <v>1</v>
      </c>
      <c r="C89" s="63" t="s">
        <v>803</v>
      </c>
      <c r="D89" s="86" t="s">
        <v>1475</v>
      </c>
      <c r="E89" s="5" t="s">
        <v>401</v>
      </c>
      <c r="F89" s="14">
        <v>0.75</v>
      </c>
      <c r="G89" s="5" t="s">
        <v>813</v>
      </c>
      <c r="H89" s="59">
        <f t="shared" si="77"/>
        <v>486.65078820116059</v>
      </c>
      <c r="I89" s="179">
        <f t="shared" si="78"/>
        <v>332.51635880077373</v>
      </c>
      <c r="J89" s="183">
        <f t="shared" si="69"/>
        <v>282.63890498065768</v>
      </c>
      <c r="K89" s="163" t="s">
        <v>879</v>
      </c>
      <c r="L89" s="107">
        <f t="shared" si="71"/>
        <v>49.877453820116045</v>
      </c>
      <c r="M89" s="16">
        <f t="shared" si="72"/>
        <v>24.247499999999999</v>
      </c>
      <c r="N89" s="187">
        <f t="shared" si="50"/>
        <v>308.26885880077373</v>
      </c>
      <c r="O89" s="16">
        <f t="shared" si="73"/>
        <v>0.2475</v>
      </c>
      <c r="P89" s="128">
        <v>3</v>
      </c>
      <c r="Q89" s="104">
        <f t="shared" si="74"/>
        <v>43.031250000000007</v>
      </c>
      <c r="R89" s="20">
        <f t="shared" si="75"/>
        <v>0.86082263691655603</v>
      </c>
      <c r="S89" s="17">
        <f t="shared" si="76"/>
        <v>289.39308704061898</v>
      </c>
      <c r="T89" s="162"/>
      <c r="U89" s="50">
        <f t="shared" si="10"/>
        <v>3</v>
      </c>
      <c r="V89" s="162">
        <f t="shared" si="20"/>
        <v>3</v>
      </c>
      <c r="W89" s="16">
        <v>0</v>
      </c>
    </row>
    <row r="90" spans="2:23" ht="18" x14ac:dyDescent="0.4">
      <c r="B90" s="213">
        <v>1</v>
      </c>
      <c r="C90" s="63" t="s">
        <v>803</v>
      </c>
      <c r="D90" s="86" t="s">
        <v>1476</v>
      </c>
      <c r="E90" s="5" t="s">
        <v>402</v>
      </c>
      <c r="F90" s="14">
        <v>0.5</v>
      </c>
      <c r="G90" s="5" t="s">
        <v>975</v>
      </c>
      <c r="H90" s="59">
        <f t="shared" si="77"/>
        <v>571.5688588007738</v>
      </c>
      <c r="I90" s="179">
        <f t="shared" si="78"/>
        <v>448.81257253384916</v>
      </c>
      <c r="J90" s="183">
        <f t="shared" si="69"/>
        <v>381.49068665377177</v>
      </c>
      <c r="K90" s="163" t="s">
        <v>714</v>
      </c>
      <c r="L90" s="107">
        <f t="shared" si="71"/>
        <v>67.321885880077389</v>
      </c>
      <c r="M90" s="16">
        <f t="shared" si="72"/>
        <v>203.3</v>
      </c>
      <c r="N90" s="187">
        <f t="shared" si="50"/>
        <v>245.51257253384915</v>
      </c>
      <c r="O90" s="16">
        <f t="shared" si="73"/>
        <v>3.3000000000000003</v>
      </c>
      <c r="P90" s="128">
        <v>40</v>
      </c>
      <c r="Q90" s="104">
        <f t="shared" si="74"/>
        <v>28.687500000000004</v>
      </c>
      <c r="R90" s="20">
        <f t="shared" si="75"/>
        <v>0.83960453782838096</v>
      </c>
      <c r="S90" s="17">
        <f t="shared" si="76"/>
        <v>352.35005802707929</v>
      </c>
      <c r="T90" s="162"/>
      <c r="U90" s="50">
        <f t="shared" si="10"/>
        <v>40</v>
      </c>
      <c r="V90" s="162">
        <f>+(U90*$P$6)</f>
        <v>40</v>
      </c>
      <c r="W90" s="16">
        <f>P7</f>
        <v>40</v>
      </c>
    </row>
    <row r="91" spans="2:23" ht="18" x14ac:dyDescent="0.4">
      <c r="B91" s="213">
        <v>1</v>
      </c>
      <c r="C91" s="63" t="s">
        <v>803</v>
      </c>
      <c r="D91" s="86" t="s">
        <v>1477</v>
      </c>
      <c r="E91" s="5" t="s">
        <v>976</v>
      </c>
      <c r="F91" s="14">
        <v>0.25</v>
      </c>
      <c r="G91" s="5" t="s">
        <v>977</v>
      </c>
      <c r="H91" s="59">
        <f t="shared" si="77"/>
        <v>170.29942940038686</v>
      </c>
      <c r="I91" s="179">
        <f t="shared" si="78"/>
        <v>118.92128626692457</v>
      </c>
      <c r="J91" s="183">
        <f t="shared" si="69"/>
        <v>101.08309332688589</v>
      </c>
      <c r="K91" s="163" t="s">
        <v>715</v>
      </c>
      <c r="L91" s="107">
        <f t="shared" si="71"/>
        <v>17.838192940038681</v>
      </c>
      <c r="M91" s="16">
        <f t="shared" si="72"/>
        <v>16.164999999999999</v>
      </c>
      <c r="N91" s="187">
        <f t="shared" si="50"/>
        <v>102.75628626692458</v>
      </c>
      <c r="O91" s="16">
        <f t="shared" si="73"/>
        <v>0.16500000000000001</v>
      </c>
      <c r="P91" s="128">
        <v>2</v>
      </c>
      <c r="Q91" s="104">
        <f t="shared" si="74"/>
        <v>14.343750000000002</v>
      </c>
      <c r="R91" s="20">
        <f t="shared" si="75"/>
        <v>0.86117918399448423</v>
      </c>
      <c r="S91" s="17">
        <f t="shared" si="76"/>
        <v>118.30369568020633</v>
      </c>
      <c r="T91" s="162"/>
      <c r="U91" s="50">
        <f t="shared" si="10"/>
        <v>2</v>
      </c>
      <c r="V91" s="162">
        <f t="shared" si="20"/>
        <v>2</v>
      </c>
      <c r="W91" s="16">
        <v>0</v>
      </c>
    </row>
    <row r="92" spans="2:23" ht="18" x14ac:dyDescent="0.4">
      <c r="B92" s="213">
        <v>1</v>
      </c>
      <c r="C92" s="63" t="s">
        <v>803</v>
      </c>
      <c r="D92" s="86" t="s">
        <v>1478</v>
      </c>
      <c r="E92" s="5" t="s">
        <v>978</v>
      </c>
      <c r="F92" s="14">
        <v>0.25</v>
      </c>
      <c r="G92" s="5" t="s">
        <v>979</v>
      </c>
      <c r="H92" s="59">
        <v>20</v>
      </c>
      <c r="I92" s="179">
        <v>15</v>
      </c>
      <c r="J92" s="183">
        <f t="shared" si="69"/>
        <v>12.75</v>
      </c>
      <c r="K92" s="163" t="s">
        <v>716</v>
      </c>
      <c r="L92" s="107">
        <f t="shared" si="71"/>
        <v>2.25</v>
      </c>
      <c r="M92" s="16">
        <f t="shared" si="72"/>
        <v>2.0206249999999999</v>
      </c>
      <c r="N92" s="187">
        <f t="shared" si="50"/>
        <v>102.75628626692458</v>
      </c>
      <c r="O92" s="16">
        <f t="shared" si="73"/>
        <v>2.0625000000000001E-2</v>
      </c>
      <c r="P92" s="128">
        <v>0.25</v>
      </c>
      <c r="Q92" s="104">
        <f t="shared" si="74"/>
        <v>14.343750000000002</v>
      </c>
      <c r="R92" s="20">
        <f t="shared" si="75"/>
        <v>2.5708333333333163E-2</v>
      </c>
      <c r="S92" s="17">
        <f t="shared" si="76"/>
        <v>37.033333333333324</v>
      </c>
      <c r="T92" s="162"/>
      <c r="U92" s="50">
        <f t="shared" si="10"/>
        <v>0.25</v>
      </c>
      <c r="V92" s="162">
        <f t="shared" si="20"/>
        <v>0.25</v>
      </c>
      <c r="W92" s="16">
        <v>0</v>
      </c>
    </row>
    <row r="93" spans="2:23" ht="18" x14ac:dyDescent="0.4">
      <c r="B93" s="213">
        <v>1</v>
      </c>
      <c r="C93" s="63" t="s">
        <v>803</v>
      </c>
      <c r="D93" s="86" t="s">
        <v>1479</v>
      </c>
      <c r="E93" s="54" t="s">
        <v>881</v>
      </c>
      <c r="F93" s="14">
        <v>0.25</v>
      </c>
      <c r="G93" s="5" t="s">
        <v>980</v>
      </c>
      <c r="H93" s="59">
        <f t="shared" si="77"/>
        <v>305.61942940038688</v>
      </c>
      <c r="I93" s="179">
        <f t="shared" si="78"/>
        <v>234.24128626692459</v>
      </c>
      <c r="J93" s="183">
        <f t="shared" si="69"/>
        <v>199.10509332688591</v>
      </c>
      <c r="K93" s="163" t="s">
        <v>717</v>
      </c>
      <c r="L93" s="107">
        <f t="shared" si="71"/>
        <v>35.136192940038683</v>
      </c>
      <c r="M93" s="16">
        <f t="shared" si="72"/>
        <v>91.484999999999999</v>
      </c>
      <c r="N93" s="187">
        <f t="shared" si="50"/>
        <v>142.75628626692458</v>
      </c>
      <c r="O93" s="16">
        <f t="shared" si="73"/>
        <v>1.4850000000000001</v>
      </c>
      <c r="P93" s="128">
        <v>18</v>
      </c>
      <c r="Q93" s="104">
        <f t="shared" si="74"/>
        <v>14.343750000000002</v>
      </c>
      <c r="R93" s="20">
        <f t="shared" si="75"/>
        <v>0.85558160758453494</v>
      </c>
      <c r="S93" s="17">
        <f t="shared" si="76"/>
        <v>193.49302901353968</v>
      </c>
      <c r="T93" s="162"/>
      <c r="U93" s="50">
        <f t="shared" si="10"/>
        <v>18</v>
      </c>
      <c r="V93" s="162">
        <f t="shared" si="20"/>
        <v>18</v>
      </c>
      <c r="W93" s="16">
        <f>P7</f>
        <v>40</v>
      </c>
    </row>
    <row r="94" spans="2:23" ht="18" x14ac:dyDescent="0.4">
      <c r="B94" s="213">
        <v>1</v>
      </c>
      <c r="C94" s="63" t="s">
        <v>803</v>
      </c>
      <c r="D94" s="86" t="s">
        <v>1480</v>
      </c>
      <c r="E94" s="54" t="s">
        <v>882</v>
      </c>
      <c r="F94" s="14">
        <v>0.5</v>
      </c>
      <c r="G94" s="5" t="s">
        <v>951</v>
      </c>
      <c r="H94" s="59">
        <f t="shared" si="77"/>
        <v>591.89885880077372</v>
      </c>
      <c r="I94" s="179">
        <f t="shared" si="78"/>
        <v>469.14257253384915</v>
      </c>
      <c r="J94" s="183">
        <f t="shared" si="69"/>
        <v>398.77118665377179</v>
      </c>
      <c r="K94" s="163" t="s">
        <v>718</v>
      </c>
      <c r="L94" s="107">
        <f t="shared" si="71"/>
        <v>70.371385880077355</v>
      </c>
      <c r="M94" s="16">
        <f t="shared" si="72"/>
        <v>223.63</v>
      </c>
      <c r="N94" s="187">
        <f t="shared" ref="N94:N157" si="147">+(F94*$F$3)+W94</f>
        <v>245.51257253384915</v>
      </c>
      <c r="O94" s="16">
        <f t="shared" si="73"/>
        <v>3.6300000000000003</v>
      </c>
      <c r="P94" s="128">
        <v>44</v>
      </c>
      <c r="Q94" s="104">
        <f t="shared" si="74"/>
        <v>28.687500000000004</v>
      </c>
      <c r="R94" s="20">
        <f t="shared" si="75"/>
        <v>0.83732557122708451</v>
      </c>
      <c r="S94" s="17">
        <f t="shared" si="76"/>
        <v>365.41405802707931</v>
      </c>
      <c r="T94" s="162"/>
      <c r="U94" s="50">
        <f t="shared" si="10"/>
        <v>44</v>
      </c>
      <c r="V94" s="162">
        <f t="shared" si="20"/>
        <v>44</v>
      </c>
      <c r="W94" s="16">
        <f>P7</f>
        <v>40</v>
      </c>
    </row>
    <row r="95" spans="2:23" ht="18.5" thickBot="1" x14ac:dyDescent="0.45">
      <c r="B95" s="214">
        <v>1</v>
      </c>
      <c r="C95" s="64" t="s">
        <v>803</v>
      </c>
      <c r="D95" s="88" t="s">
        <v>1406</v>
      </c>
      <c r="E95" s="6" t="s">
        <v>952</v>
      </c>
      <c r="F95" s="15">
        <v>0</v>
      </c>
      <c r="G95" s="6" t="s">
        <v>625</v>
      </c>
      <c r="H95" s="177">
        <f t="shared" si="77"/>
        <v>0</v>
      </c>
      <c r="I95" s="181">
        <f t="shared" si="78"/>
        <v>0</v>
      </c>
      <c r="J95" s="186">
        <f t="shared" si="69"/>
        <v>0</v>
      </c>
      <c r="K95" s="56" t="s">
        <v>719</v>
      </c>
      <c r="L95" s="108">
        <f t="shared" si="71"/>
        <v>0</v>
      </c>
      <c r="M95" s="18">
        <f t="shared" si="72"/>
        <v>0</v>
      </c>
      <c r="N95" s="190">
        <f t="shared" si="147"/>
        <v>0</v>
      </c>
      <c r="O95" s="18">
        <f t="shared" si="73"/>
        <v>0</v>
      </c>
      <c r="P95" s="129">
        <v>0</v>
      </c>
      <c r="Q95" s="105">
        <f t="shared" si="74"/>
        <v>0</v>
      </c>
      <c r="R95" s="110" t="e">
        <f t="shared" si="75"/>
        <v>#DIV/0!</v>
      </c>
      <c r="S95" s="109">
        <f t="shared" si="76"/>
        <v>25.299999999999994</v>
      </c>
      <c r="T95" s="3"/>
      <c r="U95" s="111">
        <f t="shared" si="10"/>
        <v>0</v>
      </c>
      <c r="V95" s="3">
        <f t="shared" si="20"/>
        <v>0</v>
      </c>
      <c r="W95" s="18">
        <v>0</v>
      </c>
    </row>
    <row r="96" spans="2:23" ht="18" x14ac:dyDescent="0.4">
      <c r="B96" s="213">
        <v>1</v>
      </c>
      <c r="C96" s="63">
        <v>6</v>
      </c>
      <c r="D96" s="86" t="s">
        <v>1407</v>
      </c>
      <c r="E96" s="54" t="s">
        <v>1034</v>
      </c>
      <c r="F96" s="14">
        <v>1</v>
      </c>
      <c r="G96" s="5" t="s">
        <v>631</v>
      </c>
      <c r="H96" s="59">
        <f t="shared" si="77"/>
        <v>902.31271760154743</v>
      </c>
      <c r="I96" s="179">
        <f t="shared" si="78"/>
        <v>696.80014506769828</v>
      </c>
      <c r="J96" s="183">
        <f t="shared" si="69"/>
        <v>592.28012330754348</v>
      </c>
      <c r="K96" s="163" t="s">
        <v>1064</v>
      </c>
      <c r="L96" s="107">
        <f t="shared" si="71"/>
        <v>104.5200217601548</v>
      </c>
      <c r="M96" s="16">
        <f t="shared" si="72"/>
        <v>285.77499999999998</v>
      </c>
      <c r="N96" s="187">
        <f t="shared" si="147"/>
        <v>411.0251450676983</v>
      </c>
      <c r="O96" s="16">
        <f t="shared" si="73"/>
        <v>5.7750000000000004</v>
      </c>
      <c r="P96" s="128">
        <v>70</v>
      </c>
      <c r="Q96" s="104">
        <f t="shared" si="74"/>
        <v>57.375000000000007</v>
      </c>
      <c r="R96" s="20">
        <f t="shared" si="75"/>
        <v>0.80891220970244826</v>
      </c>
      <c r="S96" s="17">
        <f t="shared" si="76"/>
        <v>545.40678272082528</v>
      </c>
      <c r="T96" s="162"/>
      <c r="U96" s="50">
        <f t="shared" si="10"/>
        <v>70</v>
      </c>
      <c r="V96" s="162">
        <f t="shared" si="20"/>
        <v>70</v>
      </c>
      <c r="W96" s="16">
        <v>0</v>
      </c>
    </row>
    <row r="97" spans="2:23" ht="18" x14ac:dyDescent="0.4">
      <c r="B97" s="213">
        <v>1</v>
      </c>
      <c r="C97" s="63">
        <v>6</v>
      </c>
      <c r="D97" s="87" t="s">
        <v>1408</v>
      </c>
      <c r="E97" s="54" t="s">
        <v>1033</v>
      </c>
      <c r="F97" s="14">
        <v>1</v>
      </c>
      <c r="G97" s="5" t="s">
        <v>632</v>
      </c>
      <c r="H97" s="59">
        <f t="shared" si="77"/>
        <v>1043.9627176015474</v>
      </c>
      <c r="I97" s="179">
        <f t="shared" si="78"/>
        <v>818.45014506769826</v>
      </c>
      <c r="J97" s="183">
        <f t="shared" si="69"/>
        <v>695.68262330754351</v>
      </c>
      <c r="K97" s="164" t="s">
        <v>1065</v>
      </c>
      <c r="L97" s="107">
        <f t="shared" si="71"/>
        <v>122.76752176015475</v>
      </c>
      <c r="M97" s="16">
        <f t="shared" si="72"/>
        <v>367.42500000000001</v>
      </c>
      <c r="N97" s="187">
        <f t="shared" si="147"/>
        <v>451.0251450676983</v>
      </c>
      <c r="O97" s="16">
        <f t="shared" si="73"/>
        <v>7.4250000000000007</v>
      </c>
      <c r="P97" s="128">
        <v>90</v>
      </c>
      <c r="Q97" s="104">
        <f t="shared" si="74"/>
        <v>57.375000000000007</v>
      </c>
      <c r="R97" s="20">
        <f t="shared" si="75"/>
        <v>0.81086202875900815</v>
      </c>
      <c r="S97" s="17">
        <f t="shared" si="76"/>
        <v>632.06011605415858</v>
      </c>
      <c r="T97" s="162"/>
      <c r="U97" s="50">
        <f t="shared" si="10"/>
        <v>90</v>
      </c>
      <c r="V97" s="162">
        <f t="shared" ref="V97:V163" si="148">+(U97*$P$6)</f>
        <v>90</v>
      </c>
      <c r="W97" s="16">
        <f>P7</f>
        <v>40</v>
      </c>
    </row>
    <row r="98" spans="2:23" ht="18" x14ac:dyDescent="0.4">
      <c r="B98" s="213">
        <v>1</v>
      </c>
      <c r="C98" s="63">
        <v>6</v>
      </c>
      <c r="D98" s="87" t="s">
        <v>1409</v>
      </c>
      <c r="E98" s="54" t="s">
        <v>1058</v>
      </c>
      <c r="F98" s="14">
        <v>0.5</v>
      </c>
      <c r="G98" s="5" t="s">
        <v>634</v>
      </c>
      <c r="H98" s="59">
        <f t="shared" ref="H98:H103" si="149">+((N98*(1+($F$6)))+M98)</f>
        <v>469.91885880077371</v>
      </c>
      <c r="I98" s="179">
        <f t="shared" ref="I98:I103" si="150">+(N98+M98)</f>
        <v>347.16257253384913</v>
      </c>
      <c r="J98" s="183">
        <f t="shared" ref="J98:J103" si="151">+(I98*(1-$F$5))</f>
        <v>295.08818665377174</v>
      </c>
      <c r="K98" s="164" t="s">
        <v>1173</v>
      </c>
      <c r="L98" s="107">
        <f t="shared" ref="L98:L103" si="152">+(I98-J98)</f>
        <v>52.074385880077386</v>
      </c>
      <c r="M98" s="16">
        <f t="shared" ref="M98:M103" si="153">+(IF(P98=0,0,IF(P98&lt;4.99,(P98*$M$3),IF(P98&lt;9.99,(P98*$M$4),IF(P98&lt;49.99,(P98*$M$5),IF(P98&lt;100,(P98*$M$6),IF(P98&gt;99.99,(P98*$M$7)))))))+(O98))</f>
        <v>101.65</v>
      </c>
      <c r="N98" s="187">
        <f t="shared" si="147"/>
        <v>245.51257253384915</v>
      </c>
      <c r="O98" s="16">
        <f t="shared" ref="O98:O103" si="154">+(P98*$F$7)</f>
        <v>1.6500000000000001</v>
      </c>
      <c r="P98" s="128">
        <v>20</v>
      </c>
      <c r="Q98" s="104">
        <f t="shared" ref="Q98:Q103" si="155">+(F98*$F$4)</f>
        <v>28.687500000000004</v>
      </c>
      <c r="R98" s="20">
        <f t="shared" ref="R98:R103" si="156">(I98-(P98+O98+Q98))/I98</f>
        <v>0.85500309082111103</v>
      </c>
      <c r="S98" s="17">
        <f t="shared" ref="S98:S103" si="157">+((($I$11+I98)-(P98+Q98+$Q$11)/(F98+($F$11)))/1.25)</f>
        <v>287.03005802707929</v>
      </c>
      <c r="T98" s="162"/>
      <c r="U98" s="50">
        <f t="shared" si="10"/>
        <v>20</v>
      </c>
      <c r="V98" s="162">
        <f t="shared" ref="V98:V103" si="158">+(U98*$P$6)</f>
        <v>20</v>
      </c>
      <c r="W98" s="16">
        <f>P7</f>
        <v>40</v>
      </c>
    </row>
    <row r="99" spans="2:23" ht="18" x14ac:dyDescent="0.4">
      <c r="B99" s="213">
        <v>1</v>
      </c>
      <c r="C99" s="63">
        <v>6</v>
      </c>
      <c r="D99" s="87" t="s">
        <v>1410</v>
      </c>
      <c r="E99" s="54" t="s">
        <v>1057</v>
      </c>
      <c r="F99" s="14">
        <v>1</v>
      </c>
      <c r="G99" s="5" t="s">
        <v>634</v>
      </c>
      <c r="H99" s="59">
        <f t="shared" si="149"/>
        <v>706.95021760154748</v>
      </c>
      <c r="I99" s="179">
        <f t="shared" si="150"/>
        <v>481.43764506769833</v>
      </c>
      <c r="J99" s="183">
        <f t="shared" si="151"/>
        <v>409.22199830754357</v>
      </c>
      <c r="K99" s="164" t="s">
        <v>1174</v>
      </c>
      <c r="L99" s="107">
        <f t="shared" si="152"/>
        <v>72.215646760154755</v>
      </c>
      <c r="M99" s="16">
        <f t="shared" si="153"/>
        <v>30.412500000000001</v>
      </c>
      <c r="N99" s="187">
        <f t="shared" si="147"/>
        <v>451.0251450676983</v>
      </c>
      <c r="O99" s="16">
        <f t="shared" si="154"/>
        <v>0.41250000000000003</v>
      </c>
      <c r="P99" s="128">
        <v>5</v>
      </c>
      <c r="Q99" s="104">
        <f t="shared" si="155"/>
        <v>57.375000000000007</v>
      </c>
      <c r="R99" s="20">
        <f t="shared" si="156"/>
        <v>0.86958331853926585</v>
      </c>
      <c r="S99" s="17">
        <f t="shared" si="157"/>
        <v>407.78344938749194</v>
      </c>
      <c r="T99" s="162"/>
      <c r="U99" s="50">
        <f t="shared" si="10"/>
        <v>5</v>
      </c>
      <c r="V99" s="162">
        <f t="shared" si="158"/>
        <v>5</v>
      </c>
      <c r="W99" s="16">
        <f>P7</f>
        <v>40</v>
      </c>
    </row>
    <row r="100" spans="2:23" ht="18" x14ac:dyDescent="0.4">
      <c r="B100" s="213">
        <v>1</v>
      </c>
      <c r="C100" s="63">
        <v>6</v>
      </c>
      <c r="D100" s="86" t="s">
        <v>1411</v>
      </c>
      <c r="E100" s="5" t="s">
        <v>720</v>
      </c>
      <c r="F100" s="14">
        <v>0.5</v>
      </c>
      <c r="G100" s="5" t="s">
        <v>626</v>
      </c>
      <c r="H100" s="59">
        <f t="shared" si="149"/>
        <v>469.91885880077371</v>
      </c>
      <c r="I100" s="179">
        <f t="shared" si="150"/>
        <v>347.16257253384913</v>
      </c>
      <c r="J100" s="183">
        <f t="shared" si="151"/>
        <v>295.08818665377174</v>
      </c>
      <c r="K100" s="163" t="s">
        <v>1175</v>
      </c>
      <c r="L100" s="107">
        <f t="shared" si="152"/>
        <v>52.074385880077386</v>
      </c>
      <c r="M100" s="16">
        <f t="shared" si="153"/>
        <v>101.65</v>
      </c>
      <c r="N100" s="187">
        <f t="shared" si="147"/>
        <v>245.51257253384915</v>
      </c>
      <c r="O100" s="16">
        <f t="shared" si="154"/>
        <v>1.6500000000000001</v>
      </c>
      <c r="P100" s="128">
        <v>20</v>
      </c>
      <c r="Q100" s="104">
        <f t="shared" si="155"/>
        <v>28.687500000000004</v>
      </c>
      <c r="R100" s="20">
        <f t="shared" si="156"/>
        <v>0.85500309082111103</v>
      </c>
      <c r="S100" s="17">
        <f t="shared" si="157"/>
        <v>287.03005802707929</v>
      </c>
      <c r="T100" s="162"/>
      <c r="U100" s="50">
        <f t="shared" si="10"/>
        <v>20</v>
      </c>
      <c r="V100" s="162">
        <f t="shared" si="158"/>
        <v>20</v>
      </c>
      <c r="W100" s="16">
        <f>P7</f>
        <v>40</v>
      </c>
    </row>
    <row r="101" spans="2:23" ht="18" x14ac:dyDescent="0.4">
      <c r="B101" s="213">
        <v>1</v>
      </c>
      <c r="C101" s="63">
        <v>6</v>
      </c>
      <c r="D101" s="86" t="s">
        <v>1412</v>
      </c>
      <c r="E101" s="54" t="s">
        <v>698</v>
      </c>
      <c r="F101" s="14">
        <v>0.5</v>
      </c>
      <c r="G101" s="5" t="s">
        <v>627</v>
      </c>
      <c r="H101" s="59">
        <f t="shared" si="149"/>
        <v>400.50610880077375</v>
      </c>
      <c r="I101" s="179">
        <f t="shared" si="150"/>
        <v>277.74982253384917</v>
      </c>
      <c r="J101" s="183">
        <f t="shared" si="151"/>
        <v>236.08734915377178</v>
      </c>
      <c r="K101" s="163" t="s">
        <v>1176</v>
      </c>
      <c r="L101" s="107">
        <f t="shared" si="152"/>
        <v>41.662473380077387</v>
      </c>
      <c r="M101" s="16">
        <f t="shared" si="153"/>
        <v>32.237249999999996</v>
      </c>
      <c r="N101" s="187">
        <f t="shared" si="147"/>
        <v>245.51257253384915</v>
      </c>
      <c r="O101" s="16">
        <f t="shared" si="154"/>
        <v>0.43725000000000003</v>
      </c>
      <c r="P101" s="128">
        <v>5.3</v>
      </c>
      <c r="Q101" s="104">
        <f t="shared" si="155"/>
        <v>28.687500000000004</v>
      </c>
      <c r="R101" s="20">
        <f t="shared" si="156"/>
        <v>0.87605842665910361</v>
      </c>
      <c r="S101" s="17">
        <f t="shared" si="157"/>
        <v>243.25985802707933</v>
      </c>
      <c r="T101" s="162"/>
      <c r="U101" s="50">
        <f t="shared" si="10"/>
        <v>5.3</v>
      </c>
      <c r="V101" s="162">
        <f t="shared" si="158"/>
        <v>5.3</v>
      </c>
      <c r="W101" s="16">
        <f>P7</f>
        <v>40</v>
      </c>
    </row>
    <row r="102" spans="2:23" ht="18" x14ac:dyDescent="0.4">
      <c r="B102" s="213">
        <v>1</v>
      </c>
      <c r="C102" s="63">
        <v>6</v>
      </c>
      <c r="D102" s="86" t="s">
        <v>1413</v>
      </c>
      <c r="E102" s="5" t="s">
        <v>628</v>
      </c>
      <c r="F102" s="14">
        <v>0.25</v>
      </c>
      <c r="G102" s="5" t="s">
        <v>629</v>
      </c>
      <c r="H102" s="59">
        <f t="shared" si="149"/>
        <v>162.21692940038687</v>
      </c>
      <c r="I102" s="179">
        <f t="shared" si="150"/>
        <v>110.83878626692457</v>
      </c>
      <c r="J102" s="183">
        <f t="shared" si="151"/>
        <v>94.212968326885886</v>
      </c>
      <c r="K102" s="163" t="s">
        <v>1177</v>
      </c>
      <c r="L102" s="107">
        <f t="shared" si="152"/>
        <v>16.625817940038687</v>
      </c>
      <c r="M102" s="16">
        <f t="shared" si="153"/>
        <v>8.0824999999999996</v>
      </c>
      <c r="N102" s="187">
        <f t="shared" si="147"/>
        <v>102.75628626692458</v>
      </c>
      <c r="O102" s="16">
        <f t="shared" si="154"/>
        <v>8.2500000000000004E-2</v>
      </c>
      <c r="P102" s="128">
        <v>1</v>
      </c>
      <c r="Q102" s="104">
        <f t="shared" si="155"/>
        <v>14.343750000000002</v>
      </c>
      <c r="R102" s="20">
        <f t="shared" si="156"/>
        <v>0.86082263691655614</v>
      </c>
      <c r="S102" s="17">
        <f t="shared" si="157"/>
        <v>112.90436234687297</v>
      </c>
      <c r="T102" s="162"/>
      <c r="U102" s="50">
        <f t="shared" ref="U102:U103" si="159">($P102)</f>
        <v>1</v>
      </c>
      <c r="V102" s="162">
        <f t="shared" si="158"/>
        <v>1</v>
      </c>
      <c r="W102" s="16">
        <v>0</v>
      </c>
    </row>
    <row r="103" spans="2:23" ht="18.5" thickBot="1" x14ac:dyDescent="0.45">
      <c r="B103" s="214">
        <v>1</v>
      </c>
      <c r="C103" s="64">
        <v>6</v>
      </c>
      <c r="D103" s="88" t="s">
        <v>1414</v>
      </c>
      <c r="E103" s="198" t="s">
        <v>883</v>
      </c>
      <c r="F103" s="15">
        <v>0.5</v>
      </c>
      <c r="G103" s="6" t="s">
        <v>630</v>
      </c>
      <c r="H103" s="177">
        <f t="shared" si="149"/>
        <v>368.26885880077373</v>
      </c>
      <c r="I103" s="181">
        <f t="shared" si="150"/>
        <v>245.51257253384915</v>
      </c>
      <c r="J103" s="186">
        <f t="shared" si="151"/>
        <v>208.68568665377177</v>
      </c>
      <c r="K103" s="56" t="s">
        <v>1178</v>
      </c>
      <c r="L103" s="108">
        <f t="shared" si="152"/>
        <v>36.826885880077384</v>
      </c>
      <c r="M103" s="18">
        <f t="shared" si="153"/>
        <v>0</v>
      </c>
      <c r="N103" s="190">
        <f t="shared" si="147"/>
        <v>245.51257253384915</v>
      </c>
      <c r="O103" s="18">
        <f t="shared" si="154"/>
        <v>0</v>
      </c>
      <c r="P103" s="129">
        <v>0</v>
      </c>
      <c r="Q103" s="105">
        <f t="shared" si="155"/>
        <v>28.687500000000004</v>
      </c>
      <c r="R103" s="110">
        <f t="shared" si="156"/>
        <v>0.88315262349326407</v>
      </c>
      <c r="S103" s="109">
        <f t="shared" si="157"/>
        <v>221.71005802707933</v>
      </c>
      <c r="T103" s="3"/>
      <c r="U103" s="111">
        <f t="shared" si="159"/>
        <v>0</v>
      </c>
      <c r="V103" s="3">
        <f t="shared" si="158"/>
        <v>0</v>
      </c>
      <c r="W103" s="18">
        <f>P7</f>
        <v>40</v>
      </c>
    </row>
    <row r="104" spans="2:23" ht="18" x14ac:dyDescent="0.4">
      <c r="B104" s="213">
        <v>1</v>
      </c>
      <c r="C104" s="63">
        <v>7</v>
      </c>
      <c r="D104" s="86" t="s">
        <v>1415</v>
      </c>
      <c r="E104" s="54" t="s">
        <v>1602</v>
      </c>
      <c r="F104" s="14">
        <v>0.5</v>
      </c>
      <c r="G104" s="5" t="s">
        <v>829</v>
      </c>
      <c r="H104" s="59">
        <f t="shared" ref="H104:H109" si="160">+((N104*(1+($F$6)))+M104)</f>
        <v>384.50635880077374</v>
      </c>
      <c r="I104" s="179">
        <f t="shared" ref="I104:I109" si="161">+(N104+M104)</f>
        <v>281.75007253384916</v>
      </c>
      <c r="J104" s="183">
        <f t="shared" ref="J104:J109" si="162">+(I104*(1-$F$5))</f>
        <v>239.48756165377179</v>
      </c>
      <c r="K104" s="163" t="s">
        <v>1204</v>
      </c>
      <c r="L104" s="107">
        <f t="shared" ref="L104:L109" si="163">+(I104-J104)</f>
        <v>42.262510880077372</v>
      </c>
      <c r="M104" s="16">
        <f t="shared" ref="M104:M109" si="164">+(IF(P104=0,0,IF(P104&lt;4.99,(P104*$M$3),IF(P104&lt;9.99,(P104*$M$4),IF(P104&lt;49.99,(P104*$M$5),IF(P104&lt;100,(P104*$M$6),IF(P104&gt;99.99,(P104*$M$7)))))))+(O104))</f>
        <v>76.237499999999997</v>
      </c>
      <c r="N104" s="187">
        <f t="shared" si="147"/>
        <v>205.51257253384915</v>
      </c>
      <c r="O104" s="16">
        <f t="shared" ref="O104:O109" si="165">+(P104*$F$7)</f>
        <v>1.2375</v>
      </c>
      <c r="P104" s="128">
        <v>15</v>
      </c>
      <c r="Q104" s="104">
        <f t="shared" ref="Q104:Q109" si="166">+(F104*$F$4)</f>
        <v>28.687500000000004</v>
      </c>
      <c r="R104" s="20">
        <f t="shared" ref="R104:R109" si="167">(I104-(P104+O104+Q104))/I104</f>
        <v>0.84055017414555322</v>
      </c>
      <c r="S104" s="17">
        <f t="shared" ref="S104:S109" si="168">+((($I$11+I104)-(P104+Q104+$Q$11)/(F104+($F$11)))/1.25)</f>
        <v>238.70005802707934</v>
      </c>
      <c r="T104" s="162"/>
      <c r="U104" s="50">
        <f t="shared" ref="U104:U109" si="169">($P104)</f>
        <v>15</v>
      </c>
      <c r="V104" s="162">
        <f t="shared" ref="V104:V109" si="170">+(U104*$P$6)</f>
        <v>15</v>
      </c>
      <c r="W104" s="16">
        <v>0</v>
      </c>
    </row>
    <row r="105" spans="2:23" ht="18" x14ac:dyDescent="0.4">
      <c r="B105" s="213">
        <v>1</v>
      </c>
      <c r="C105" s="63">
        <v>7</v>
      </c>
      <c r="D105" s="86" t="s">
        <v>1416</v>
      </c>
      <c r="E105" s="5" t="s">
        <v>830</v>
      </c>
      <c r="F105" s="14">
        <v>0.5</v>
      </c>
      <c r="G105" s="5" t="s">
        <v>831</v>
      </c>
      <c r="H105" s="59">
        <f t="shared" si="160"/>
        <v>460.74385880077375</v>
      </c>
      <c r="I105" s="179">
        <f t="shared" si="161"/>
        <v>357.98757253384917</v>
      </c>
      <c r="J105" s="183">
        <f t="shared" si="162"/>
        <v>304.28943665377182</v>
      </c>
      <c r="K105" s="163" t="s">
        <v>1055</v>
      </c>
      <c r="L105" s="107">
        <f t="shared" si="163"/>
        <v>53.698135880077359</v>
      </c>
      <c r="M105" s="16">
        <f t="shared" si="164"/>
        <v>152.47499999999999</v>
      </c>
      <c r="N105" s="187">
        <f t="shared" si="147"/>
        <v>205.51257253384915</v>
      </c>
      <c r="O105" s="16">
        <f t="shared" si="165"/>
        <v>2.4750000000000001</v>
      </c>
      <c r="P105" s="128">
        <v>30</v>
      </c>
      <c r="Q105" s="104">
        <f t="shared" si="166"/>
        <v>28.687500000000004</v>
      </c>
      <c r="R105" s="20">
        <f t="shared" si="167"/>
        <v>0.82914909708432161</v>
      </c>
      <c r="S105" s="17">
        <f t="shared" si="168"/>
        <v>287.69005802707932</v>
      </c>
      <c r="T105" s="162"/>
      <c r="U105" s="50">
        <f t="shared" si="169"/>
        <v>30</v>
      </c>
      <c r="V105" s="162">
        <f t="shared" si="170"/>
        <v>30</v>
      </c>
      <c r="W105" s="16">
        <v>0</v>
      </c>
    </row>
    <row r="106" spans="2:23" ht="18" x14ac:dyDescent="0.4">
      <c r="B106" s="213">
        <v>1</v>
      </c>
      <c r="C106" s="63">
        <v>7</v>
      </c>
      <c r="D106" s="87" t="s">
        <v>1417</v>
      </c>
      <c r="E106" s="5" t="s">
        <v>832</v>
      </c>
      <c r="F106" s="14">
        <v>0.5</v>
      </c>
      <c r="G106" s="5" t="s">
        <v>833</v>
      </c>
      <c r="H106" s="59">
        <f t="shared" si="160"/>
        <v>359.09385880077372</v>
      </c>
      <c r="I106" s="179">
        <f t="shared" si="161"/>
        <v>256.33757253384914</v>
      </c>
      <c r="J106" s="183">
        <f t="shared" si="162"/>
        <v>217.88693665377176</v>
      </c>
      <c r="K106" s="164" t="s">
        <v>1169</v>
      </c>
      <c r="L106" s="107">
        <f t="shared" si="163"/>
        <v>38.450635880077385</v>
      </c>
      <c r="M106" s="16">
        <f t="shared" si="164"/>
        <v>50.825000000000003</v>
      </c>
      <c r="N106" s="187">
        <f t="shared" si="147"/>
        <v>205.51257253384915</v>
      </c>
      <c r="O106" s="16">
        <f t="shared" si="165"/>
        <v>0.82500000000000007</v>
      </c>
      <c r="P106" s="128">
        <v>10</v>
      </c>
      <c r="Q106" s="104">
        <f t="shared" si="166"/>
        <v>28.687500000000004</v>
      </c>
      <c r="R106" s="20">
        <f t="shared" si="167"/>
        <v>0.84585755568555054</v>
      </c>
      <c r="S106" s="17">
        <f t="shared" si="168"/>
        <v>222.37005802707932</v>
      </c>
      <c r="T106" s="162"/>
      <c r="U106" s="50">
        <f t="shared" si="169"/>
        <v>10</v>
      </c>
      <c r="V106" s="162">
        <f t="shared" si="170"/>
        <v>10</v>
      </c>
      <c r="W106" s="16">
        <v>0</v>
      </c>
    </row>
    <row r="107" spans="2:23" ht="18" x14ac:dyDescent="0.4">
      <c r="B107" s="213">
        <v>1</v>
      </c>
      <c r="C107" s="63">
        <v>7</v>
      </c>
      <c r="D107" s="87" t="s">
        <v>1418</v>
      </c>
      <c r="E107" s="5" t="s">
        <v>994</v>
      </c>
      <c r="F107" s="14">
        <v>0.5</v>
      </c>
      <c r="G107" s="5" t="s">
        <v>995</v>
      </c>
      <c r="H107" s="59">
        <f t="shared" si="160"/>
        <v>384.50635880077374</v>
      </c>
      <c r="I107" s="179">
        <f t="shared" si="161"/>
        <v>281.75007253384916</v>
      </c>
      <c r="J107" s="183">
        <f t="shared" si="162"/>
        <v>239.48756165377179</v>
      </c>
      <c r="K107" s="164" t="s">
        <v>1170</v>
      </c>
      <c r="L107" s="107">
        <f t="shared" si="163"/>
        <v>42.262510880077372</v>
      </c>
      <c r="M107" s="16">
        <f t="shared" si="164"/>
        <v>76.237499999999997</v>
      </c>
      <c r="N107" s="187">
        <f t="shared" si="147"/>
        <v>205.51257253384915</v>
      </c>
      <c r="O107" s="16">
        <f t="shared" si="165"/>
        <v>1.2375</v>
      </c>
      <c r="P107" s="128">
        <v>15</v>
      </c>
      <c r="Q107" s="104">
        <f t="shared" si="166"/>
        <v>28.687500000000004</v>
      </c>
      <c r="R107" s="20">
        <f t="shared" si="167"/>
        <v>0.84055017414555322</v>
      </c>
      <c r="S107" s="17">
        <f t="shared" si="168"/>
        <v>238.70005802707934</v>
      </c>
      <c r="T107" s="162"/>
      <c r="U107" s="50">
        <f t="shared" si="169"/>
        <v>15</v>
      </c>
      <c r="V107" s="162">
        <f t="shared" si="170"/>
        <v>15</v>
      </c>
      <c r="W107" s="16">
        <v>0</v>
      </c>
    </row>
    <row r="108" spans="2:23" ht="18" x14ac:dyDescent="0.4">
      <c r="B108" s="213">
        <v>1</v>
      </c>
      <c r="C108" s="63">
        <v>7</v>
      </c>
      <c r="D108" s="86" t="s">
        <v>1419</v>
      </c>
      <c r="E108" s="5" t="s">
        <v>1081</v>
      </c>
      <c r="F108" s="14">
        <v>0.25</v>
      </c>
      <c r="G108" s="5" t="s">
        <v>996</v>
      </c>
      <c r="H108" s="59">
        <f t="shared" si="160"/>
        <v>154.13442940038686</v>
      </c>
      <c r="I108" s="179">
        <f t="shared" si="161"/>
        <v>102.75628626692458</v>
      </c>
      <c r="J108" s="183">
        <f t="shared" si="162"/>
        <v>87.342843326885884</v>
      </c>
      <c r="K108" s="163" t="s">
        <v>1171</v>
      </c>
      <c r="L108" s="107">
        <f t="shared" si="163"/>
        <v>15.413442940038692</v>
      </c>
      <c r="M108" s="16">
        <f t="shared" si="164"/>
        <v>0</v>
      </c>
      <c r="N108" s="187">
        <f t="shared" si="147"/>
        <v>102.75628626692458</v>
      </c>
      <c r="O108" s="16">
        <f t="shared" si="165"/>
        <v>0</v>
      </c>
      <c r="P108" s="128">
        <v>0</v>
      </c>
      <c r="Q108" s="104">
        <f t="shared" si="166"/>
        <v>14.343750000000002</v>
      </c>
      <c r="R108" s="20">
        <f t="shared" si="167"/>
        <v>0.86041000000000001</v>
      </c>
      <c r="S108" s="17">
        <f t="shared" si="168"/>
        <v>107.50502901353966</v>
      </c>
      <c r="T108" s="162"/>
      <c r="U108" s="50">
        <f t="shared" si="169"/>
        <v>0</v>
      </c>
      <c r="V108" s="162">
        <f t="shared" si="170"/>
        <v>0</v>
      </c>
      <c r="W108" s="16">
        <v>0</v>
      </c>
    </row>
    <row r="109" spans="2:23" ht="18" x14ac:dyDescent="0.4">
      <c r="B109" s="213">
        <v>1</v>
      </c>
      <c r="C109" s="63">
        <v>7</v>
      </c>
      <c r="D109" s="86" t="s">
        <v>1420</v>
      </c>
      <c r="E109" s="5" t="s">
        <v>997</v>
      </c>
      <c r="F109" s="14">
        <v>0.5</v>
      </c>
      <c r="G109" s="5" t="s">
        <v>998</v>
      </c>
      <c r="H109" s="59">
        <f t="shared" si="160"/>
        <v>368.26885880077373</v>
      </c>
      <c r="I109" s="179">
        <f t="shared" si="161"/>
        <v>245.51257253384915</v>
      </c>
      <c r="J109" s="183">
        <f t="shared" si="162"/>
        <v>208.68568665377177</v>
      </c>
      <c r="K109" s="163" t="s">
        <v>1172</v>
      </c>
      <c r="L109" s="107">
        <f t="shared" si="163"/>
        <v>36.826885880077384</v>
      </c>
      <c r="M109" s="16">
        <f t="shared" si="164"/>
        <v>0</v>
      </c>
      <c r="N109" s="187">
        <f t="shared" si="147"/>
        <v>245.51257253384915</v>
      </c>
      <c r="O109" s="16">
        <f t="shared" si="165"/>
        <v>0</v>
      </c>
      <c r="P109" s="128">
        <v>0</v>
      </c>
      <c r="Q109" s="104">
        <f t="shared" si="166"/>
        <v>28.687500000000004</v>
      </c>
      <c r="R109" s="20">
        <f t="shared" si="167"/>
        <v>0.88315262349326407</v>
      </c>
      <c r="S109" s="17">
        <f t="shared" si="168"/>
        <v>221.71005802707933</v>
      </c>
      <c r="T109" s="162"/>
      <c r="U109" s="50">
        <f t="shared" si="169"/>
        <v>0</v>
      </c>
      <c r="V109" s="162">
        <f t="shared" si="170"/>
        <v>0</v>
      </c>
      <c r="W109" s="16">
        <f>P7</f>
        <v>40</v>
      </c>
    </row>
    <row r="110" spans="2:23" ht="18" x14ac:dyDescent="0.4">
      <c r="B110" s="213">
        <v>1</v>
      </c>
      <c r="C110" s="63" t="s">
        <v>635</v>
      </c>
      <c r="D110" s="86" t="s">
        <v>1421</v>
      </c>
      <c r="E110" s="173" t="s">
        <v>291</v>
      </c>
      <c r="F110" s="14">
        <v>0.5</v>
      </c>
      <c r="G110" s="5" t="s">
        <v>556</v>
      </c>
      <c r="H110" s="59">
        <f t="shared" ref="H110:H112" si="171">+((N110*(1+($F$6)))+M110)</f>
        <v>384.50635880077374</v>
      </c>
      <c r="I110" s="179">
        <f t="shared" ref="I110:I112" si="172">+(N110+M110)</f>
        <v>281.75007253384916</v>
      </c>
      <c r="J110" s="183">
        <f t="shared" ref="J110:J112" si="173">+(I110*(1-$F$5))</f>
        <v>239.48756165377179</v>
      </c>
      <c r="K110" s="163" t="s">
        <v>1027</v>
      </c>
      <c r="L110" s="107">
        <f t="shared" ref="L110:L112" si="174">+(I110-J110)</f>
        <v>42.262510880077372</v>
      </c>
      <c r="M110" s="16">
        <f t="shared" ref="M110:M112" si="175">+(IF(P110=0,0,IF(P110&lt;4.99,(P110*$M$3),IF(P110&lt;9.99,(P110*$M$4),IF(P110&lt;49.99,(P110*$M$5),IF(P110&lt;100,(P110*$M$6),IF(P110&gt;99.99,(P110*$M$7)))))))+(O110))</f>
        <v>76.237499999999997</v>
      </c>
      <c r="N110" s="187">
        <f t="shared" si="147"/>
        <v>205.51257253384915</v>
      </c>
      <c r="O110" s="16">
        <f t="shared" ref="O110:O112" si="176">+(P110*$F$7)</f>
        <v>1.2375</v>
      </c>
      <c r="P110" s="128">
        <v>15</v>
      </c>
      <c r="Q110" s="104">
        <f t="shared" ref="Q110:Q112" si="177">+(F110*$F$4)</f>
        <v>28.687500000000004</v>
      </c>
      <c r="R110" s="20">
        <f t="shared" ref="R110:R112" si="178">(I110-(P110+O110+Q110))/I110</f>
        <v>0.84055017414555322</v>
      </c>
      <c r="S110" s="17">
        <f t="shared" ref="S110:S112" si="179">+((($I$11+I110)-(P110+Q110+$Q$11)/(F110+($F$11)))/1.25)</f>
        <v>238.70005802707934</v>
      </c>
      <c r="T110" s="162"/>
      <c r="U110" s="50">
        <f t="shared" ref="U110:U112" si="180">($P110)</f>
        <v>15</v>
      </c>
      <c r="V110" s="162">
        <f t="shared" ref="V110:V112" si="181">+(U110*$P$6)</f>
        <v>15</v>
      </c>
      <c r="W110" s="16">
        <v>0</v>
      </c>
    </row>
    <row r="111" spans="2:23" ht="18" x14ac:dyDescent="0.4">
      <c r="B111" s="213">
        <v>1</v>
      </c>
      <c r="C111" s="63" t="s">
        <v>635</v>
      </c>
      <c r="D111" s="86" t="s">
        <v>1422</v>
      </c>
      <c r="E111" s="173" t="s">
        <v>341</v>
      </c>
      <c r="F111" s="14">
        <v>0.67</v>
      </c>
      <c r="G111" s="5" t="s">
        <v>528</v>
      </c>
      <c r="H111" s="59">
        <f t="shared" si="171"/>
        <v>626.54527079303682</v>
      </c>
      <c r="I111" s="179">
        <f t="shared" si="172"/>
        <v>488.85184719535789</v>
      </c>
      <c r="J111" s="183">
        <f t="shared" si="173"/>
        <v>415.52407011605419</v>
      </c>
      <c r="K111" s="163" t="s">
        <v>1028</v>
      </c>
      <c r="L111" s="107">
        <f t="shared" si="174"/>
        <v>73.327777079303701</v>
      </c>
      <c r="M111" s="16">
        <f t="shared" si="175"/>
        <v>213.465</v>
      </c>
      <c r="N111" s="187">
        <f t="shared" si="147"/>
        <v>275.38684719535786</v>
      </c>
      <c r="O111" s="16">
        <f t="shared" si="176"/>
        <v>3.4650000000000003</v>
      </c>
      <c r="P111" s="128">
        <v>42</v>
      </c>
      <c r="Q111" s="104">
        <f t="shared" si="177"/>
        <v>38.441250000000004</v>
      </c>
      <c r="R111" s="20">
        <f t="shared" si="178"/>
        <v>0.82836057492390147</v>
      </c>
      <c r="S111" s="17">
        <f t="shared" si="179"/>
        <v>387.66352903833757</v>
      </c>
      <c r="T111" s="162"/>
      <c r="U111" s="50">
        <f t="shared" si="180"/>
        <v>42</v>
      </c>
      <c r="V111" s="162">
        <f t="shared" si="181"/>
        <v>42</v>
      </c>
      <c r="W111" s="16">
        <v>0</v>
      </c>
    </row>
    <row r="112" spans="2:23" ht="18" x14ac:dyDescent="0.4">
      <c r="B112" s="213">
        <v>1</v>
      </c>
      <c r="C112" s="63" t="s">
        <v>635</v>
      </c>
      <c r="D112" s="86" t="s">
        <v>1423</v>
      </c>
      <c r="E112" s="5" t="s">
        <v>893</v>
      </c>
      <c r="F112" s="14">
        <v>0.25</v>
      </c>
      <c r="G112" s="5" t="s">
        <v>557</v>
      </c>
      <c r="H112" s="59">
        <f t="shared" si="171"/>
        <v>196.71192940038685</v>
      </c>
      <c r="I112" s="179">
        <f t="shared" si="172"/>
        <v>145.33378626692456</v>
      </c>
      <c r="J112" s="183">
        <f t="shared" si="173"/>
        <v>123.53371832688588</v>
      </c>
      <c r="K112" s="163" t="s">
        <v>1029</v>
      </c>
      <c r="L112" s="107">
        <f t="shared" si="174"/>
        <v>21.800067940038687</v>
      </c>
      <c r="M112" s="16">
        <f t="shared" si="175"/>
        <v>42.577500000000001</v>
      </c>
      <c r="N112" s="187">
        <f t="shared" si="147"/>
        <v>102.75628626692458</v>
      </c>
      <c r="O112" s="16">
        <f t="shared" si="176"/>
        <v>0.57750000000000001</v>
      </c>
      <c r="P112" s="128">
        <v>7</v>
      </c>
      <c r="Q112" s="104">
        <f t="shared" si="177"/>
        <v>14.343750000000002</v>
      </c>
      <c r="R112" s="20">
        <f t="shared" si="178"/>
        <v>0.84916618108511432</v>
      </c>
      <c r="S112" s="17">
        <f t="shared" si="179"/>
        <v>134.100362346873</v>
      </c>
      <c r="T112" s="162"/>
      <c r="U112" s="50">
        <f t="shared" si="180"/>
        <v>7</v>
      </c>
      <c r="V112" s="162">
        <f t="shared" si="181"/>
        <v>7</v>
      </c>
      <c r="W112" s="16">
        <v>0</v>
      </c>
    </row>
    <row r="113" spans="2:29" ht="18" x14ac:dyDescent="0.4">
      <c r="B113" s="213">
        <v>1</v>
      </c>
      <c r="C113" s="63" t="s">
        <v>635</v>
      </c>
      <c r="D113" s="86" t="s">
        <v>1424</v>
      </c>
      <c r="E113" s="5" t="s">
        <v>558</v>
      </c>
      <c r="F113" s="14">
        <v>0.5</v>
      </c>
      <c r="G113" s="5" t="s">
        <v>559</v>
      </c>
      <c r="H113" s="59">
        <f>+((N113*(1+($F$6)))+M113)</f>
        <v>308.26885880077373</v>
      </c>
      <c r="I113" s="179">
        <f>+(N113+M113)</f>
        <v>205.51257253384915</v>
      </c>
      <c r="J113" s="183">
        <f>+(I113*(1-$F$5))</f>
        <v>174.68568665377177</v>
      </c>
      <c r="K113" s="163" t="s">
        <v>1030</v>
      </c>
      <c r="L113" s="107">
        <f>+(I113-J113)</f>
        <v>30.826885880077384</v>
      </c>
      <c r="M113" s="16">
        <f>+(IF(P113=0,0,IF(P113&lt;4.99,(P113*$M$3),IF(P113&lt;9.99,(P113*$M$4),IF(P113&lt;49.99,(P113*$M$5),IF(P113&lt;100,(P113*$M$6),IF(P113&gt;99.99,(P113*$M$7)))))))+(O113))</f>
        <v>0</v>
      </c>
      <c r="N113" s="187">
        <f t="shared" si="147"/>
        <v>205.51257253384915</v>
      </c>
      <c r="O113" s="16">
        <f>+(P113*$F$7)</f>
        <v>0</v>
      </c>
      <c r="P113" s="128">
        <v>0</v>
      </c>
      <c r="Q113" s="104">
        <f>+(F113*$F$4)</f>
        <v>28.687500000000004</v>
      </c>
      <c r="R113" s="20">
        <f>(I113-(P113+O113+Q113))/I113</f>
        <v>0.86041000000000001</v>
      </c>
      <c r="S113" s="17">
        <f>+((($I$11+I113)-(P113+Q113+$Q$11)/(F113+($F$11)))/1.25)</f>
        <v>189.71005802707933</v>
      </c>
      <c r="T113" s="162"/>
      <c r="U113" s="50">
        <f>($P113)</f>
        <v>0</v>
      </c>
      <c r="V113" s="162">
        <f>+(U113*$P$6)</f>
        <v>0</v>
      </c>
      <c r="W113" s="16">
        <v>0</v>
      </c>
    </row>
    <row r="114" spans="2:29" ht="18" x14ac:dyDescent="0.4">
      <c r="B114" s="213">
        <v>1</v>
      </c>
      <c r="C114" s="63">
        <v>8</v>
      </c>
      <c r="D114" s="86" t="s">
        <v>214</v>
      </c>
      <c r="E114" s="54" t="s">
        <v>965</v>
      </c>
      <c r="F114" s="14">
        <v>0.5</v>
      </c>
      <c r="G114" s="5" t="s">
        <v>546</v>
      </c>
      <c r="H114" s="59">
        <f t="shared" ref="H114" si="182">+((N114*(1+($F$6)))+M114)</f>
        <v>674.45635880077373</v>
      </c>
      <c r="I114" s="179">
        <f t="shared" ref="I114" si="183">+(N114+M114)</f>
        <v>551.70007253384915</v>
      </c>
      <c r="J114" s="183">
        <f t="shared" ref="J114" si="184">+(I114*(1-$F$5))</f>
        <v>468.94506165377175</v>
      </c>
      <c r="K114" s="163">
        <v>12017.05</v>
      </c>
      <c r="L114" s="107">
        <f t="shared" ref="L114" si="185">+(I114-J114)</f>
        <v>82.755010880077407</v>
      </c>
      <c r="M114" s="16">
        <f t="shared" ref="M114" si="186">+(IF(P114=0,0,IF(P114&lt;4.99,(P114*$M$3),IF(P114&lt;9.99,(P114*$M$4),IF(P114&lt;49.99,(P114*$M$5),IF(P114&lt;100,(P114*$M$6),IF(P114&gt;99.99,(P114*$M$7)))))))+(O114))</f>
        <v>306.1875</v>
      </c>
      <c r="N114" s="187">
        <f t="shared" si="147"/>
        <v>245.51257253384915</v>
      </c>
      <c r="O114" s="16">
        <f t="shared" ref="O114" si="187">+(P114*$F$7)</f>
        <v>6.1875</v>
      </c>
      <c r="P114" s="128">
        <v>75</v>
      </c>
      <c r="Q114" s="104">
        <f t="shared" ref="Q114" si="188">+(F114*$F$4)</f>
        <v>28.687500000000004</v>
      </c>
      <c r="R114" s="20">
        <f t="shared" ref="R114" si="189">(I114-(P114+O114+Q114))/I114</f>
        <v>0.80084287555851519</v>
      </c>
      <c r="S114" s="17">
        <f t="shared" ref="S114" si="190">+((($I$11+I114)-(P114+Q114+$Q$11)/(F114+($F$11)))/1.25)</f>
        <v>406.66005802707934</v>
      </c>
      <c r="T114" s="162"/>
      <c r="U114" s="50">
        <f>($P114)</f>
        <v>75</v>
      </c>
      <c r="V114" s="162">
        <f t="shared" ref="V114" si="191">+(U114*$P$6)</f>
        <v>75</v>
      </c>
      <c r="W114" s="16">
        <f>P7</f>
        <v>40</v>
      </c>
    </row>
    <row r="115" spans="2:29" ht="18" x14ac:dyDescent="0.4">
      <c r="B115" s="213">
        <v>1</v>
      </c>
      <c r="C115" s="63">
        <v>8</v>
      </c>
      <c r="D115" s="86" t="s">
        <v>215</v>
      </c>
      <c r="E115" s="5" t="s">
        <v>1051</v>
      </c>
      <c r="F115" s="14">
        <v>0.5</v>
      </c>
      <c r="G115" s="5" t="s">
        <v>544</v>
      </c>
      <c r="H115" s="59">
        <f>+((N115*(1+($F$6)))+M115)</f>
        <v>784.76885880077373</v>
      </c>
      <c r="I115" s="179">
        <f>+(N115+M115)</f>
        <v>662.01257253384915</v>
      </c>
      <c r="J115" s="183">
        <f>+(I115*(1-$F$5))</f>
        <v>562.71068665377175</v>
      </c>
      <c r="K115" s="163" t="s">
        <v>1244</v>
      </c>
      <c r="L115" s="107">
        <f>+(I115-J115)</f>
        <v>99.301885880077407</v>
      </c>
      <c r="M115" s="16">
        <f>+(IF(P115=0,0,IF(P115&lt;4.99,(P115*$M$3),IF(P115&lt;9.99,(P115*$M$4),IF(P115&lt;49.99,(P115*$M$5),IF(P115&lt;100,(P115*$M$6),IF(P115&gt;99.99,(P115*$M$7)))))))+(O115))</f>
        <v>416.5</v>
      </c>
      <c r="N115" s="187">
        <f t="shared" si="147"/>
        <v>245.51257253384915</v>
      </c>
      <c r="O115" s="16">
        <f>+(P115*$F$7)</f>
        <v>16.5</v>
      </c>
      <c r="P115" s="128">
        <v>200</v>
      </c>
      <c r="Q115" s="104">
        <f>+(F115*$F$4)</f>
        <v>28.687500000000004</v>
      </c>
      <c r="R115" s="20">
        <f>(I115-(P115+O115+Q115))/I115</f>
        <v>0.62963316684221526</v>
      </c>
      <c r="S115" s="17">
        <f>+((($I$11+I115)-(P115+Q115+$Q$11)/(F115+($F$11)))/1.25)</f>
        <v>394.91005802707934</v>
      </c>
      <c r="T115" s="162"/>
      <c r="U115" s="50">
        <f>($P115)</f>
        <v>200</v>
      </c>
      <c r="V115" s="162">
        <f>+(U115*$P$6)</f>
        <v>200</v>
      </c>
      <c r="W115" s="16">
        <f>P7</f>
        <v>40</v>
      </c>
      <c r="AC115" s="51" t="s">
        <v>1131</v>
      </c>
    </row>
    <row r="116" spans="2:29" ht="18" x14ac:dyDescent="0.4">
      <c r="B116" s="213">
        <v>1</v>
      </c>
      <c r="C116" s="63">
        <v>8</v>
      </c>
      <c r="D116" s="86" t="s">
        <v>218</v>
      </c>
      <c r="E116" s="54" t="s">
        <v>966</v>
      </c>
      <c r="F116" s="14">
        <v>0.5</v>
      </c>
      <c r="G116" s="5" t="s">
        <v>547</v>
      </c>
      <c r="H116" s="59">
        <f>+((N116*(1+($F$6)))+M116)</f>
        <v>368.26885880077373</v>
      </c>
      <c r="I116" s="179">
        <f>+(N116+M116)</f>
        <v>245.51257253384915</v>
      </c>
      <c r="J116" s="183">
        <f>+(I116*(1-$F$5))</f>
        <v>208.68568665377177</v>
      </c>
      <c r="K116" s="163" t="s">
        <v>1101</v>
      </c>
      <c r="L116" s="107">
        <f>+(I116-J116)</f>
        <v>36.826885880077384</v>
      </c>
      <c r="M116" s="16">
        <f>+(IF(P116=0,0,IF(P116&lt;4.99,(P116*$M$3),IF(P116&lt;9.99,(P116*$M$4),IF(P116&lt;49.99,(P116*$M$5),IF(P116&lt;100,(P116*$M$6),IF(P116&gt;99.99,(P116*$M$7)))))))+(O116))</f>
        <v>0</v>
      </c>
      <c r="N116" s="187">
        <f t="shared" si="147"/>
        <v>245.51257253384915</v>
      </c>
      <c r="O116" s="16">
        <f>+(P116*$F$7)</f>
        <v>0</v>
      </c>
      <c r="P116" s="128">
        <v>0</v>
      </c>
      <c r="Q116" s="104">
        <f>+(F116*$F$4)</f>
        <v>28.687500000000004</v>
      </c>
      <c r="R116" s="20">
        <f>(I116-(P116+O116+Q116))/I116</f>
        <v>0.88315262349326407</v>
      </c>
      <c r="S116" s="17">
        <f>+((($I$11+I116)-(P116+Q116+$Q$11)/(F116+($F$11)))/1.25)</f>
        <v>221.71005802707933</v>
      </c>
      <c r="T116" s="162"/>
      <c r="U116" s="50">
        <f>($P116)</f>
        <v>0</v>
      </c>
      <c r="V116" s="162">
        <f>+(U116*$P$6)</f>
        <v>0</v>
      </c>
      <c r="W116" s="16">
        <f>P7</f>
        <v>40</v>
      </c>
    </row>
    <row r="117" spans="2:29" ht="18" x14ac:dyDescent="0.4">
      <c r="B117" s="213">
        <v>1</v>
      </c>
      <c r="C117" s="63" t="s">
        <v>1035</v>
      </c>
      <c r="D117" s="86" t="s">
        <v>203</v>
      </c>
      <c r="E117" s="54" t="s">
        <v>1125</v>
      </c>
      <c r="F117" s="14">
        <v>0.5</v>
      </c>
      <c r="G117" s="5" t="s">
        <v>1036</v>
      </c>
      <c r="H117" s="59">
        <f t="shared" ref="H117:H169" si="192">+((N117*(1+($F$6)))+M117)</f>
        <v>409.91885880077371</v>
      </c>
      <c r="I117" s="179">
        <f t="shared" ref="I117:I169" si="193">+(N117+M117)</f>
        <v>307.16257253384913</v>
      </c>
      <c r="J117" s="183">
        <f t="shared" si="69"/>
        <v>261.08818665377174</v>
      </c>
      <c r="K117" s="163" t="s">
        <v>1119</v>
      </c>
      <c r="L117" s="107">
        <f t="shared" ref="L117:L169" si="194">+(I117-J117)</f>
        <v>46.074385880077386</v>
      </c>
      <c r="M117" s="16">
        <f t="shared" ref="M117:M169" si="195">+(IF(P117=0,0,IF(P117&lt;4.99,(P117*$M$3),IF(P117&lt;9.99,(P117*$M$4),IF(P117&lt;49.99,(P117*$M$5),IF(P117&lt;100,(P117*$M$6),IF(P117&gt;99.99,(P117*$M$7)))))))+(O117))</f>
        <v>101.65</v>
      </c>
      <c r="N117" s="187">
        <f t="shared" si="147"/>
        <v>205.51257253384915</v>
      </c>
      <c r="O117" s="16">
        <f t="shared" ref="O117:O169" si="196">+(P117*$F$7)</f>
        <v>1.6500000000000001</v>
      </c>
      <c r="P117" s="128">
        <v>20</v>
      </c>
      <c r="Q117" s="104">
        <f t="shared" ref="Q117:Q169" si="197">+(F117*$F$4)</f>
        <v>28.687500000000004</v>
      </c>
      <c r="R117" s="20">
        <f t="shared" ref="R117:R169" si="198">(I117-(P117+O117+Q117))/I117</f>
        <v>0.8361209844521249</v>
      </c>
      <c r="S117" s="17">
        <f t="shared" ref="S117:S169" si="199">+((($I$11+I117)-(P117+Q117+$Q$11)/(F117+($F$11)))/1.25)</f>
        <v>255.03005802707929</v>
      </c>
      <c r="T117" s="162"/>
      <c r="U117" s="50">
        <f t="shared" ref="U117:U169" si="200">($P117)</f>
        <v>20</v>
      </c>
      <c r="V117" s="162">
        <f t="shared" si="148"/>
        <v>20</v>
      </c>
      <c r="W117" s="16">
        <v>0</v>
      </c>
    </row>
    <row r="118" spans="2:29" ht="18" x14ac:dyDescent="0.4">
      <c r="B118" s="213">
        <v>1</v>
      </c>
      <c r="C118" s="63" t="s">
        <v>1035</v>
      </c>
      <c r="D118" s="86" t="s">
        <v>1426</v>
      </c>
      <c r="E118" s="5" t="s">
        <v>2</v>
      </c>
      <c r="F118" s="14">
        <v>0.5</v>
      </c>
      <c r="G118" s="5" t="s">
        <v>1037</v>
      </c>
      <c r="H118" s="59">
        <f t="shared" si="192"/>
        <v>384.50635880077374</v>
      </c>
      <c r="I118" s="179">
        <f t="shared" si="193"/>
        <v>281.75007253384916</v>
      </c>
      <c r="J118" s="183">
        <f t="shared" si="69"/>
        <v>239.48756165377179</v>
      </c>
      <c r="K118" s="163" t="s">
        <v>1120</v>
      </c>
      <c r="L118" s="107">
        <f t="shared" si="194"/>
        <v>42.262510880077372</v>
      </c>
      <c r="M118" s="16">
        <f t="shared" si="195"/>
        <v>76.237499999999997</v>
      </c>
      <c r="N118" s="187">
        <f t="shared" si="147"/>
        <v>205.51257253384915</v>
      </c>
      <c r="O118" s="16">
        <f t="shared" si="196"/>
        <v>1.2375</v>
      </c>
      <c r="P118" s="128">
        <v>15</v>
      </c>
      <c r="Q118" s="104">
        <f t="shared" si="197"/>
        <v>28.687500000000004</v>
      </c>
      <c r="R118" s="20">
        <f t="shared" si="198"/>
        <v>0.84055017414555322</v>
      </c>
      <c r="S118" s="17">
        <f t="shared" si="199"/>
        <v>238.70005802707934</v>
      </c>
      <c r="T118" s="162"/>
      <c r="U118" s="50">
        <f t="shared" si="200"/>
        <v>15</v>
      </c>
      <c r="V118" s="162">
        <f t="shared" si="148"/>
        <v>15</v>
      </c>
      <c r="W118" s="16">
        <v>0</v>
      </c>
    </row>
    <row r="119" spans="2:29" ht="18" x14ac:dyDescent="0.4">
      <c r="B119" s="213">
        <v>1</v>
      </c>
      <c r="C119" s="63" t="s">
        <v>1035</v>
      </c>
      <c r="D119" s="86" t="s">
        <v>1425</v>
      </c>
      <c r="E119" s="54" t="s">
        <v>884</v>
      </c>
      <c r="F119" s="14">
        <v>0.75</v>
      </c>
      <c r="G119" s="5" t="s">
        <v>1038</v>
      </c>
      <c r="H119" s="59">
        <f t="shared" si="192"/>
        <v>869.41578820116069</v>
      </c>
      <c r="I119" s="179">
        <f t="shared" si="193"/>
        <v>695.28135880077366</v>
      </c>
      <c r="J119" s="183">
        <f t="shared" ref="J119:J172" si="201">+(I119*(1-$F$5))</f>
        <v>590.98915498065764</v>
      </c>
      <c r="K119" s="163" t="s">
        <v>1121</v>
      </c>
      <c r="L119" s="107">
        <f t="shared" si="194"/>
        <v>104.29220382011601</v>
      </c>
      <c r="M119" s="16">
        <f t="shared" si="195"/>
        <v>347.01249999999999</v>
      </c>
      <c r="N119" s="187">
        <f t="shared" si="147"/>
        <v>348.26885880077373</v>
      </c>
      <c r="O119" s="16">
        <f t="shared" si="196"/>
        <v>7.0125000000000002</v>
      </c>
      <c r="P119" s="128">
        <v>85</v>
      </c>
      <c r="Q119" s="104">
        <f t="shared" si="197"/>
        <v>43.031250000000007</v>
      </c>
      <c r="R119" s="20">
        <f t="shared" si="198"/>
        <v>0.80577107628352862</v>
      </c>
      <c r="S119" s="17">
        <f t="shared" si="199"/>
        <v>527.12508704061895</v>
      </c>
      <c r="T119" s="162"/>
      <c r="U119" s="50">
        <f t="shared" si="200"/>
        <v>85</v>
      </c>
      <c r="V119" s="162">
        <f t="shared" si="148"/>
        <v>85</v>
      </c>
      <c r="W119" s="16">
        <f>P7</f>
        <v>40</v>
      </c>
    </row>
    <row r="120" spans="2:29" ht="18" x14ac:dyDescent="0.4">
      <c r="B120" s="213">
        <v>1</v>
      </c>
      <c r="C120" s="63" t="s">
        <v>1035</v>
      </c>
      <c r="D120" s="86" t="s">
        <v>58</v>
      </c>
      <c r="E120" s="54" t="s">
        <v>1122</v>
      </c>
      <c r="F120" s="14">
        <v>0.75</v>
      </c>
      <c r="G120" s="5" t="s">
        <v>1039</v>
      </c>
      <c r="H120" s="59">
        <f t="shared" si="192"/>
        <v>730.65328820116065</v>
      </c>
      <c r="I120" s="179">
        <f t="shared" si="193"/>
        <v>556.51885880077373</v>
      </c>
      <c r="J120" s="183">
        <f t="shared" si="201"/>
        <v>473.04102998065764</v>
      </c>
      <c r="K120" s="163" t="s">
        <v>1123</v>
      </c>
      <c r="L120" s="107">
        <f t="shared" si="194"/>
        <v>83.477828820116088</v>
      </c>
      <c r="M120" s="16">
        <f t="shared" si="195"/>
        <v>208.25</v>
      </c>
      <c r="N120" s="187">
        <f t="shared" si="147"/>
        <v>348.26885880077373</v>
      </c>
      <c r="O120" s="16">
        <f t="shared" si="196"/>
        <v>8.25</v>
      </c>
      <c r="P120" s="128">
        <v>100</v>
      </c>
      <c r="Q120" s="104">
        <f t="shared" si="197"/>
        <v>43.031250000000007</v>
      </c>
      <c r="R120" s="20">
        <f t="shared" si="198"/>
        <v>0.72816509699960297</v>
      </c>
      <c r="S120" s="17">
        <f t="shared" si="199"/>
        <v>406.51508704061899</v>
      </c>
      <c r="T120" s="162"/>
      <c r="U120" s="50">
        <f t="shared" si="200"/>
        <v>100</v>
      </c>
      <c r="V120" s="162">
        <f t="shared" si="148"/>
        <v>100</v>
      </c>
      <c r="W120" s="16">
        <f>P7</f>
        <v>40</v>
      </c>
    </row>
    <row r="121" spans="2:29" ht="18" x14ac:dyDescent="0.4">
      <c r="B121" s="213">
        <v>1</v>
      </c>
      <c r="C121" s="63" t="s">
        <v>1035</v>
      </c>
      <c r="D121" s="86" t="s">
        <v>59</v>
      </c>
      <c r="E121" s="54" t="s">
        <v>1083</v>
      </c>
      <c r="F121" s="14">
        <v>0.75</v>
      </c>
      <c r="G121" s="5" t="s">
        <v>1040</v>
      </c>
      <c r="H121" s="59">
        <f t="shared" si="192"/>
        <v>522.40328820116065</v>
      </c>
      <c r="I121" s="179">
        <f t="shared" si="193"/>
        <v>348.26885880077373</v>
      </c>
      <c r="J121" s="183">
        <f t="shared" si="201"/>
        <v>296.02852998065765</v>
      </c>
      <c r="K121" s="163" t="s">
        <v>1124</v>
      </c>
      <c r="L121" s="107">
        <f t="shared" si="194"/>
        <v>52.240328820116076</v>
      </c>
      <c r="M121" s="16">
        <f t="shared" si="195"/>
        <v>0</v>
      </c>
      <c r="N121" s="187">
        <f t="shared" si="147"/>
        <v>348.26885880077373</v>
      </c>
      <c r="O121" s="16">
        <f t="shared" si="196"/>
        <v>0</v>
      </c>
      <c r="P121" s="128">
        <v>0</v>
      </c>
      <c r="Q121" s="104">
        <f t="shared" si="197"/>
        <v>43.031250000000007</v>
      </c>
      <c r="R121" s="20">
        <f t="shared" si="198"/>
        <v>0.87644244119852266</v>
      </c>
      <c r="S121" s="17">
        <f t="shared" si="199"/>
        <v>303.91508704061897</v>
      </c>
      <c r="T121" s="162"/>
      <c r="U121" s="50">
        <f t="shared" si="200"/>
        <v>0</v>
      </c>
      <c r="V121" s="162">
        <f t="shared" si="148"/>
        <v>0</v>
      </c>
      <c r="W121" s="16">
        <f>P7</f>
        <v>40</v>
      </c>
    </row>
    <row r="122" spans="2:29" ht="18" x14ac:dyDescent="0.4">
      <c r="B122" s="213">
        <v>1</v>
      </c>
      <c r="C122" s="63" t="s">
        <v>1035</v>
      </c>
      <c r="D122" s="86" t="s">
        <v>60</v>
      </c>
      <c r="E122" s="54" t="s">
        <v>3</v>
      </c>
      <c r="F122" s="14">
        <v>2</v>
      </c>
      <c r="G122" s="5" t="s">
        <v>1041</v>
      </c>
      <c r="H122" s="59">
        <f t="shared" si="192"/>
        <v>1501.3254352030949</v>
      </c>
      <c r="I122" s="179">
        <f t="shared" si="193"/>
        <v>1070.3002901353966</v>
      </c>
      <c r="J122" s="183">
        <f t="shared" si="201"/>
        <v>909.75524661508712</v>
      </c>
      <c r="K122" s="163" t="s">
        <v>880</v>
      </c>
      <c r="L122" s="107">
        <f t="shared" si="194"/>
        <v>160.54504352030949</v>
      </c>
      <c r="M122" s="16">
        <f t="shared" si="195"/>
        <v>208.25</v>
      </c>
      <c r="N122" s="187">
        <f t="shared" si="147"/>
        <v>862.05029013539661</v>
      </c>
      <c r="O122" s="16">
        <f t="shared" si="196"/>
        <v>8.25</v>
      </c>
      <c r="P122" s="128">
        <v>100</v>
      </c>
      <c r="Q122" s="104">
        <f t="shared" si="197"/>
        <v>114.75000000000001</v>
      </c>
      <c r="R122" s="20">
        <f t="shared" si="198"/>
        <v>0.79164725819910808</v>
      </c>
      <c r="S122" s="17">
        <f t="shared" si="199"/>
        <v>849.54023210831724</v>
      </c>
      <c r="T122" s="162"/>
      <c r="U122" s="50">
        <f t="shared" si="200"/>
        <v>100</v>
      </c>
      <c r="V122" s="162">
        <f t="shared" si="148"/>
        <v>100</v>
      </c>
      <c r="W122" s="16">
        <f>P7</f>
        <v>40</v>
      </c>
    </row>
    <row r="123" spans="2:29" ht="18.5" thickBot="1" x14ac:dyDescent="0.45">
      <c r="B123" s="214">
        <v>1</v>
      </c>
      <c r="C123" s="64" t="s">
        <v>1035</v>
      </c>
      <c r="D123" s="88" t="s">
        <v>61</v>
      </c>
      <c r="E123" s="6" t="s">
        <v>962</v>
      </c>
      <c r="F123" s="15">
        <v>0.75</v>
      </c>
      <c r="G123" s="6" t="s">
        <v>1042</v>
      </c>
      <c r="H123" s="177">
        <f t="shared" si="192"/>
        <v>726.52828820116065</v>
      </c>
      <c r="I123" s="181">
        <f t="shared" si="193"/>
        <v>552.39385880077373</v>
      </c>
      <c r="J123" s="186">
        <f t="shared" si="201"/>
        <v>469.53477998065767</v>
      </c>
      <c r="K123" s="199" t="s">
        <v>1084</v>
      </c>
      <c r="L123" s="108">
        <f t="shared" si="194"/>
        <v>82.859078820116054</v>
      </c>
      <c r="M123" s="18">
        <f t="shared" si="195"/>
        <v>204.125</v>
      </c>
      <c r="N123" s="190">
        <f t="shared" si="147"/>
        <v>348.26885880077373</v>
      </c>
      <c r="O123" s="18">
        <f t="shared" si="196"/>
        <v>4.125</v>
      </c>
      <c r="P123" s="129">
        <v>50</v>
      </c>
      <c r="Q123" s="105">
        <f t="shared" si="197"/>
        <v>43.031250000000007</v>
      </c>
      <c r="R123" s="110">
        <f t="shared" si="198"/>
        <v>0.8241177948449272</v>
      </c>
      <c r="S123" s="109">
        <f t="shared" si="199"/>
        <v>435.21508704061898</v>
      </c>
      <c r="T123" s="3"/>
      <c r="U123" s="111">
        <f t="shared" si="200"/>
        <v>50</v>
      </c>
      <c r="V123" s="3">
        <f t="shared" si="148"/>
        <v>50</v>
      </c>
      <c r="W123" s="18">
        <f>P7</f>
        <v>40</v>
      </c>
    </row>
    <row r="124" spans="2:29" ht="18" x14ac:dyDescent="0.4">
      <c r="B124" s="213">
        <v>1</v>
      </c>
      <c r="C124" s="63">
        <v>10</v>
      </c>
      <c r="D124" s="86" t="s">
        <v>1427</v>
      </c>
      <c r="E124" s="5" t="s">
        <v>807</v>
      </c>
      <c r="F124" s="14">
        <v>0.25</v>
      </c>
      <c r="G124" s="5" t="s">
        <v>1009</v>
      </c>
      <c r="H124" s="59">
        <f t="shared" ref="H124:H130" si="202">+((N124*(1+($F$6)))+M124)</f>
        <v>170.29942940038686</v>
      </c>
      <c r="I124" s="179">
        <f t="shared" ref="I124:I130" si="203">+(N124+M124)</f>
        <v>118.92128626692457</v>
      </c>
      <c r="J124" s="183">
        <f t="shared" ref="J124:J132" si="204">+(I124*(1-$F$5))</f>
        <v>101.08309332688589</v>
      </c>
      <c r="K124" s="163" t="s">
        <v>1031</v>
      </c>
      <c r="L124" s="107">
        <f t="shared" ref="L124:L132" si="205">+(I124-J124)</f>
        <v>17.838192940038681</v>
      </c>
      <c r="M124" s="16">
        <f t="shared" ref="M124:M132" si="206">+(IF(P124=0,0,IF(P124&lt;4.99,(P124*$M$3),IF(P124&lt;9.99,(P124*$M$4),IF(P124&lt;49.99,(P124*$M$5),IF(P124&lt;100,(P124*$M$6),IF(P124&gt;99.99,(P124*$M$7)))))))+(O124))</f>
        <v>16.164999999999999</v>
      </c>
      <c r="N124" s="187">
        <f t="shared" si="147"/>
        <v>102.75628626692458</v>
      </c>
      <c r="O124" s="16">
        <f t="shared" ref="O124:O132" si="207">+(P124*$F$7)</f>
        <v>0.16500000000000001</v>
      </c>
      <c r="P124" s="128">
        <v>2</v>
      </c>
      <c r="Q124" s="104">
        <f t="shared" ref="Q124:Q132" si="208">+(F124*$F$4)</f>
        <v>14.343750000000002</v>
      </c>
      <c r="R124" s="20">
        <f t="shared" ref="R124:R132" si="209">(I124-(P124+O124+Q124))/I124</f>
        <v>0.86117918399448423</v>
      </c>
      <c r="S124" s="17">
        <f t="shared" ref="S124:S132" si="210">+((($I$11+I124)-(P124+Q124+$Q$11)/(F124+($F$11)))/1.25)</f>
        <v>118.30369568020633</v>
      </c>
      <c r="T124" s="162"/>
      <c r="U124" s="50">
        <f t="shared" ref="U124:U132" si="211">($P124)</f>
        <v>2</v>
      </c>
      <c r="V124" s="162">
        <f t="shared" ref="V124:V132" si="212">+(U124*$P$6)</f>
        <v>2</v>
      </c>
      <c r="W124" s="16">
        <v>0</v>
      </c>
    </row>
    <row r="125" spans="2:29" ht="18" x14ac:dyDescent="0.4">
      <c r="B125" s="213">
        <v>1</v>
      </c>
      <c r="C125" s="63">
        <v>10</v>
      </c>
      <c r="D125" s="86" t="s">
        <v>1428</v>
      </c>
      <c r="E125" s="5" t="s">
        <v>809</v>
      </c>
      <c r="F125" s="14">
        <v>0.5</v>
      </c>
      <c r="G125" s="5" t="s">
        <v>1010</v>
      </c>
      <c r="H125" s="59">
        <f t="shared" si="202"/>
        <v>324.43385880077375</v>
      </c>
      <c r="I125" s="179">
        <f t="shared" si="203"/>
        <v>221.67757253384914</v>
      </c>
      <c r="J125" s="183">
        <f t="shared" si="204"/>
        <v>188.42593665377177</v>
      </c>
      <c r="K125" s="163" t="s">
        <v>1196</v>
      </c>
      <c r="L125" s="107">
        <f t="shared" si="205"/>
        <v>33.251635880077373</v>
      </c>
      <c r="M125" s="16">
        <f t="shared" si="206"/>
        <v>16.164999999999999</v>
      </c>
      <c r="N125" s="187">
        <f t="shared" si="147"/>
        <v>205.51257253384915</v>
      </c>
      <c r="O125" s="16">
        <f t="shared" si="207"/>
        <v>0.16500000000000001</v>
      </c>
      <c r="P125" s="128">
        <v>2</v>
      </c>
      <c r="Q125" s="104">
        <f t="shared" si="208"/>
        <v>28.687500000000004</v>
      </c>
      <c r="R125" s="20">
        <f t="shared" si="209"/>
        <v>0.86082263691655614</v>
      </c>
      <c r="S125" s="17">
        <f t="shared" si="210"/>
        <v>201.04205802707929</v>
      </c>
      <c r="T125" s="162"/>
      <c r="U125" s="50">
        <f t="shared" si="211"/>
        <v>2</v>
      </c>
      <c r="V125" s="162">
        <f t="shared" si="212"/>
        <v>2</v>
      </c>
      <c r="W125" s="16">
        <v>0</v>
      </c>
    </row>
    <row r="126" spans="2:29" ht="18" x14ac:dyDescent="0.4">
      <c r="B126" s="213">
        <v>1</v>
      </c>
      <c r="C126" s="63">
        <v>10</v>
      </c>
      <c r="D126" s="86" t="s">
        <v>1429</v>
      </c>
      <c r="E126" s="5" t="s">
        <v>810</v>
      </c>
      <c r="F126" s="14">
        <v>1.25</v>
      </c>
      <c r="G126" s="5" t="s">
        <v>1011</v>
      </c>
      <c r="H126" s="59">
        <f t="shared" si="202"/>
        <v>786.83714700193423</v>
      </c>
      <c r="I126" s="179">
        <f t="shared" si="203"/>
        <v>529.94643133462284</v>
      </c>
      <c r="J126" s="183">
        <f t="shared" si="204"/>
        <v>450.45446663442942</v>
      </c>
      <c r="K126" s="163" t="s">
        <v>1197</v>
      </c>
      <c r="L126" s="107">
        <f t="shared" si="205"/>
        <v>79.491964700193421</v>
      </c>
      <c r="M126" s="16">
        <f t="shared" si="206"/>
        <v>16.164999999999999</v>
      </c>
      <c r="N126" s="187">
        <f t="shared" si="147"/>
        <v>513.78143133462288</v>
      </c>
      <c r="O126" s="16">
        <f t="shared" si="207"/>
        <v>0.16500000000000001</v>
      </c>
      <c r="P126" s="128">
        <v>2</v>
      </c>
      <c r="Q126" s="104">
        <f t="shared" si="208"/>
        <v>71.718750000000014</v>
      </c>
      <c r="R126" s="20">
        <f t="shared" si="209"/>
        <v>0.86058260678550025</v>
      </c>
      <c r="S126" s="17">
        <f t="shared" si="210"/>
        <v>448.34285935341256</v>
      </c>
      <c r="T126" s="162"/>
      <c r="U126" s="50">
        <f t="shared" si="211"/>
        <v>2</v>
      </c>
      <c r="V126" s="162">
        <f t="shared" si="212"/>
        <v>2</v>
      </c>
      <c r="W126" s="16">
        <v>0</v>
      </c>
    </row>
    <row r="127" spans="2:29" ht="18" x14ac:dyDescent="0.4">
      <c r="B127" s="213">
        <v>1</v>
      </c>
      <c r="C127" s="63">
        <v>10</v>
      </c>
      <c r="D127" s="86" t="s">
        <v>1430</v>
      </c>
      <c r="E127" s="5" t="s">
        <v>398</v>
      </c>
      <c r="F127" s="14">
        <v>0.25</v>
      </c>
      <c r="G127" s="5" t="s">
        <v>811</v>
      </c>
      <c r="H127" s="59">
        <f t="shared" si="202"/>
        <v>162.21692940038687</v>
      </c>
      <c r="I127" s="179">
        <f t="shared" si="203"/>
        <v>110.83878626692457</v>
      </c>
      <c r="J127" s="183">
        <f t="shared" si="204"/>
        <v>94.212968326885886</v>
      </c>
      <c r="K127" s="163" t="s">
        <v>1198</v>
      </c>
      <c r="L127" s="107">
        <f t="shared" si="205"/>
        <v>16.625817940038687</v>
      </c>
      <c r="M127" s="16">
        <f t="shared" si="206"/>
        <v>8.0824999999999996</v>
      </c>
      <c r="N127" s="187">
        <f t="shared" si="147"/>
        <v>102.75628626692458</v>
      </c>
      <c r="O127" s="16">
        <f t="shared" si="207"/>
        <v>8.2500000000000004E-2</v>
      </c>
      <c r="P127" s="128">
        <v>1</v>
      </c>
      <c r="Q127" s="104">
        <f t="shared" si="208"/>
        <v>14.343750000000002</v>
      </c>
      <c r="R127" s="20">
        <f t="shared" si="209"/>
        <v>0.86082263691655614</v>
      </c>
      <c r="S127" s="17">
        <f t="shared" si="210"/>
        <v>112.90436234687297</v>
      </c>
      <c r="T127" s="162"/>
      <c r="U127" s="50">
        <f t="shared" si="211"/>
        <v>1</v>
      </c>
      <c r="V127" s="162">
        <f t="shared" si="212"/>
        <v>1</v>
      </c>
      <c r="W127" s="16">
        <v>0</v>
      </c>
    </row>
    <row r="128" spans="2:29" ht="18" x14ac:dyDescent="0.4">
      <c r="B128" s="213">
        <v>1</v>
      </c>
      <c r="C128" s="63">
        <v>10</v>
      </c>
      <c r="D128" s="86" t="s">
        <v>1431</v>
      </c>
      <c r="E128" s="5" t="s">
        <v>399</v>
      </c>
      <c r="F128" s="14">
        <v>0.25</v>
      </c>
      <c r="G128" s="5" t="s">
        <v>1012</v>
      </c>
      <c r="H128" s="59">
        <f t="shared" si="202"/>
        <v>178.38192940038687</v>
      </c>
      <c r="I128" s="179">
        <f t="shared" si="203"/>
        <v>127.00378626692458</v>
      </c>
      <c r="J128" s="183">
        <f t="shared" si="204"/>
        <v>107.95321832688589</v>
      </c>
      <c r="K128" s="163" t="s">
        <v>1199</v>
      </c>
      <c r="L128" s="107">
        <f t="shared" si="205"/>
        <v>19.05056794003869</v>
      </c>
      <c r="M128" s="16">
        <f t="shared" si="206"/>
        <v>24.247499999999999</v>
      </c>
      <c r="N128" s="187">
        <f t="shared" si="147"/>
        <v>102.75628626692458</v>
      </c>
      <c r="O128" s="16">
        <f t="shared" si="207"/>
        <v>0.2475</v>
      </c>
      <c r="P128" s="128">
        <v>3</v>
      </c>
      <c r="Q128" s="104">
        <f t="shared" si="208"/>
        <v>14.343750000000002</v>
      </c>
      <c r="R128" s="20">
        <f t="shared" si="209"/>
        <v>0.86149034987800777</v>
      </c>
      <c r="S128" s="17">
        <f t="shared" si="210"/>
        <v>123.70302901353966</v>
      </c>
      <c r="T128" s="162"/>
      <c r="U128" s="50">
        <f t="shared" si="211"/>
        <v>3</v>
      </c>
      <c r="V128" s="162">
        <f t="shared" si="212"/>
        <v>3</v>
      </c>
      <c r="W128" s="16">
        <v>0</v>
      </c>
    </row>
    <row r="129" spans="2:23" ht="18" x14ac:dyDescent="0.4">
      <c r="B129" s="213">
        <v>1</v>
      </c>
      <c r="C129" s="63">
        <v>10</v>
      </c>
      <c r="D129" s="86" t="s">
        <v>1432</v>
      </c>
      <c r="E129" s="5" t="s">
        <v>401</v>
      </c>
      <c r="F129" s="14">
        <v>1</v>
      </c>
      <c r="G129" s="5" t="s">
        <v>1013</v>
      </c>
      <c r="H129" s="59">
        <f t="shared" si="202"/>
        <v>640.7852176015474</v>
      </c>
      <c r="I129" s="179">
        <f t="shared" si="203"/>
        <v>435.27264506769831</v>
      </c>
      <c r="J129" s="183">
        <f t="shared" si="204"/>
        <v>369.98174830754357</v>
      </c>
      <c r="K129" s="163" t="s">
        <v>1200</v>
      </c>
      <c r="L129" s="107">
        <f t="shared" si="205"/>
        <v>65.290896760154737</v>
      </c>
      <c r="M129" s="16">
        <f t="shared" si="206"/>
        <v>24.247499999999999</v>
      </c>
      <c r="N129" s="187">
        <f t="shared" si="147"/>
        <v>411.0251450676983</v>
      </c>
      <c r="O129" s="16">
        <f t="shared" si="207"/>
        <v>0.2475</v>
      </c>
      <c r="P129" s="128">
        <v>3</v>
      </c>
      <c r="Q129" s="104">
        <f t="shared" si="208"/>
        <v>57.375000000000007</v>
      </c>
      <c r="R129" s="20">
        <f t="shared" si="209"/>
        <v>0.86072522432331733</v>
      </c>
      <c r="S129" s="17">
        <f t="shared" si="210"/>
        <v>371.91811605415859</v>
      </c>
      <c r="T129" s="162"/>
      <c r="U129" s="50">
        <f t="shared" si="211"/>
        <v>3</v>
      </c>
      <c r="V129" s="162">
        <f t="shared" si="212"/>
        <v>3</v>
      </c>
      <c r="W129" s="16">
        <v>0</v>
      </c>
    </row>
    <row r="130" spans="2:23" ht="18" x14ac:dyDescent="0.4">
      <c r="B130" s="213">
        <v>1</v>
      </c>
      <c r="C130" s="63">
        <v>10</v>
      </c>
      <c r="D130" s="86" t="s">
        <v>1528</v>
      </c>
      <c r="E130" s="5" t="s">
        <v>1014</v>
      </c>
      <c r="F130" s="14">
        <v>0.5</v>
      </c>
      <c r="G130" s="5" t="s">
        <v>1015</v>
      </c>
      <c r="H130" s="59">
        <f t="shared" si="202"/>
        <v>340.59885880077371</v>
      </c>
      <c r="I130" s="179">
        <f t="shared" si="203"/>
        <v>237.84257253384914</v>
      </c>
      <c r="J130" s="183">
        <f t="shared" si="204"/>
        <v>202.16618665377177</v>
      </c>
      <c r="K130" s="163" t="s">
        <v>1201</v>
      </c>
      <c r="L130" s="107">
        <f t="shared" si="205"/>
        <v>35.676385880077362</v>
      </c>
      <c r="M130" s="16">
        <f t="shared" si="206"/>
        <v>32.33</v>
      </c>
      <c r="N130" s="187">
        <f t="shared" si="147"/>
        <v>205.51257253384915</v>
      </c>
      <c r="O130" s="16">
        <f t="shared" si="207"/>
        <v>0.33</v>
      </c>
      <c r="P130" s="128">
        <v>4</v>
      </c>
      <c r="Q130" s="104">
        <f t="shared" si="208"/>
        <v>28.687500000000004</v>
      </c>
      <c r="R130" s="20">
        <f t="shared" si="209"/>
        <v>0.86117918399448423</v>
      </c>
      <c r="S130" s="17">
        <f t="shared" si="210"/>
        <v>212.37405802707931</v>
      </c>
      <c r="T130" s="162"/>
      <c r="U130" s="50">
        <f t="shared" si="211"/>
        <v>4</v>
      </c>
      <c r="V130" s="162">
        <f t="shared" si="212"/>
        <v>4</v>
      </c>
      <c r="W130" s="16">
        <v>0</v>
      </c>
    </row>
    <row r="131" spans="2:23" ht="18" x14ac:dyDescent="0.4">
      <c r="B131" s="213">
        <v>1</v>
      </c>
      <c r="C131" s="63">
        <v>10</v>
      </c>
      <c r="D131" s="86" t="s">
        <v>1529</v>
      </c>
      <c r="E131" s="5" t="s">
        <v>1016</v>
      </c>
      <c r="F131" s="14">
        <v>3</v>
      </c>
      <c r="G131" s="5" t="s">
        <v>1017</v>
      </c>
      <c r="H131" s="59">
        <v>0</v>
      </c>
      <c r="I131" s="179">
        <v>0</v>
      </c>
      <c r="J131" s="183">
        <f t="shared" si="204"/>
        <v>0</v>
      </c>
      <c r="K131" s="163" t="s">
        <v>1202</v>
      </c>
      <c r="L131" s="107">
        <f t="shared" si="205"/>
        <v>0</v>
      </c>
      <c r="M131" s="16">
        <f t="shared" si="206"/>
        <v>0</v>
      </c>
      <c r="N131" s="187">
        <f t="shared" si="147"/>
        <v>1233.0754352030949</v>
      </c>
      <c r="O131" s="16">
        <f t="shared" si="207"/>
        <v>0</v>
      </c>
      <c r="P131" s="128">
        <v>0</v>
      </c>
      <c r="Q131" s="104">
        <f t="shared" si="208"/>
        <v>172.12500000000003</v>
      </c>
      <c r="R131" s="20" t="e">
        <f t="shared" si="209"/>
        <v>#DIV/0!</v>
      </c>
      <c r="S131" s="17">
        <f t="shared" si="210"/>
        <v>25.299999999999994</v>
      </c>
      <c r="T131" s="162"/>
      <c r="U131" s="50">
        <f t="shared" si="211"/>
        <v>0</v>
      </c>
      <c r="V131" s="162">
        <f t="shared" si="212"/>
        <v>0</v>
      </c>
      <c r="W131" s="16">
        <v>0</v>
      </c>
    </row>
    <row r="132" spans="2:23" ht="18.5" thickBot="1" x14ac:dyDescent="0.45">
      <c r="B132" s="214">
        <v>1</v>
      </c>
      <c r="C132" s="64">
        <v>10</v>
      </c>
      <c r="D132" s="88" t="s">
        <v>1530</v>
      </c>
      <c r="E132" s="6" t="s">
        <v>699</v>
      </c>
      <c r="F132" s="15">
        <v>3</v>
      </c>
      <c r="G132" s="6" t="s">
        <v>1018</v>
      </c>
      <c r="H132" s="177">
        <v>0</v>
      </c>
      <c r="I132" s="181">
        <v>0</v>
      </c>
      <c r="J132" s="186">
        <f t="shared" si="204"/>
        <v>0</v>
      </c>
      <c r="K132" s="56" t="s">
        <v>1203</v>
      </c>
      <c r="L132" s="108">
        <f t="shared" si="205"/>
        <v>0</v>
      </c>
      <c r="M132" s="18">
        <f t="shared" si="206"/>
        <v>0</v>
      </c>
      <c r="N132" s="190">
        <f t="shared" si="147"/>
        <v>1233.0754352030949</v>
      </c>
      <c r="O132" s="18">
        <f t="shared" si="207"/>
        <v>0</v>
      </c>
      <c r="P132" s="129">
        <v>0</v>
      </c>
      <c r="Q132" s="105">
        <f t="shared" si="208"/>
        <v>172.12500000000003</v>
      </c>
      <c r="R132" s="110" t="e">
        <f t="shared" si="209"/>
        <v>#DIV/0!</v>
      </c>
      <c r="S132" s="109">
        <f t="shared" si="210"/>
        <v>25.299999999999994</v>
      </c>
      <c r="T132" s="3"/>
      <c r="U132" s="111">
        <f t="shared" si="211"/>
        <v>0</v>
      </c>
      <c r="V132" s="3">
        <f t="shared" si="212"/>
        <v>0</v>
      </c>
      <c r="W132" s="18">
        <v>0</v>
      </c>
    </row>
    <row r="133" spans="2:23" ht="18" x14ac:dyDescent="0.4">
      <c r="B133" s="213">
        <v>1</v>
      </c>
      <c r="C133" s="63">
        <v>11</v>
      </c>
      <c r="D133" s="86" t="s">
        <v>1531</v>
      </c>
      <c r="E133" s="5" t="s">
        <v>212</v>
      </c>
      <c r="F133" s="14">
        <v>0.25</v>
      </c>
      <c r="G133" s="5" t="s">
        <v>1019</v>
      </c>
      <c r="H133" s="59">
        <f t="shared" si="192"/>
        <v>520.32192940038681</v>
      </c>
      <c r="I133" s="179">
        <f t="shared" si="193"/>
        <v>448.94378626692458</v>
      </c>
      <c r="J133" s="183">
        <f t="shared" si="201"/>
        <v>381.60221832688586</v>
      </c>
      <c r="K133" s="163" t="s">
        <v>1297</v>
      </c>
      <c r="L133" s="107">
        <f t="shared" si="194"/>
        <v>67.341567940038715</v>
      </c>
      <c r="M133" s="16">
        <f t="shared" si="195"/>
        <v>306.1875</v>
      </c>
      <c r="N133" s="187">
        <f t="shared" si="147"/>
        <v>142.75628626692458</v>
      </c>
      <c r="O133" s="16">
        <f t="shared" si="196"/>
        <v>6.1875</v>
      </c>
      <c r="P133" s="128">
        <v>75</v>
      </c>
      <c r="Q133" s="104">
        <f t="shared" si="197"/>
        <v>14.343750000000002</v>
      </c>
      <c r="R133" s="20">
        <f t="shared" si="198"/>
        <v>0.7872088824430219</v>
      </c>
      <c r="S133" s="17">
        <f t="shared" si="199"/>
        <v>304.45502901353967</v>
      </c>
      <c r="T133" s="162"/>
      <c r="U133" s="50">
        <f t="shared" si="200"/>
        <v>75</v>
      </c>
      <c r="V133" s="162">
        <f t="shared" si="148"/>
        <v>75</v>
      </c>
      <c r="W133" s="16">
        <f>P7</f>
        <v>40</v>
      </c>
    </row>
    <row r="134" spans="2:23" ht="18" x14ac:dyDescent="0.4">
      <c r="B134" s="213">
        <v>1</v>
      </c>
      <c r="C134" s="63">
        <v>11</v>
      </c>
      <c r="D134" s="86" t="s">
        <v>1532</v>
      </c>
      <c r="E134" s="5" t="s">
        <v>211</v>
      </c>
      <c r="F134" s="14">
        <v>1.25</v>
      </c>
      <c r="G134" s="5" t="s">
        <v>1020</v>
      </c>
      <c r="H134" s="59">
        <f t="shared" si="192"/>
        <v>1177.6846470019343</v>
      </c>
      <c r="I134" s="179">
        <f t="shared" si="193"/>
        <v>900.79393133462281</v>
      </c>
      <c r="J134" s="183">
        <f t="shared" si="201"/>
        <v>765.67484163442941</v>
      </c>
      <c r="K134" s="163" t="s">
        <v>1298</v>
      </c>
      <c r="L134" s="107">
        <f t="shared" si="194"/>
        <v>135.1190897001934</v>
      </c>
      <c r="M134" s="16">
        <f t="shared" si="195"/>
        <v>347.01249999999999</v>
      </c>
      <c r="N134" s="187">
        <f t="shared" si="147"/>
        <v>553.78143133462288</v>
      </c>
      <c r="O134" s="16">
        <f t="shared" si="196"/>
        <v>7.0125000000000002</v>
      </c>
      <c r="P134" s="128">
        <v>85</v>
      </c>
      <c r="Q134" s="104">
        <f t="shared" si="197"/>
        <v>71.718750000000014</v>
      </c>
      <c r="R134" s="20">
        <f t="shared" si="198"/>
        <v>0.81823673061671864</v>
      </c>
      <c r="S134" s="17">
        <f t="shared" si="199"/>
        <v>707.07800221055538</v>
      </c>
      <c r="T134" s="162"/>
      <c r="U134" s="50">
        <f t="shared" si="200"/>
        <v>85</v>
      </c>
      <c r="V134" s="162">
        <f t="shared" si="148"/>
        <v>85</v>
      </c>
      <c r="W134" s="16">
        <f>P7</f>
        <v>40</v>
      </c>
    </row>
    <row r="135" spans="2:23" ht="18" x14ac:dyDescent="0.4">
      <c r="B135" s="213">
        <v>1</v>
      </c>
      <c r="C135" s="63">
        <v>11</v>
      </c>
      <c r="D135" s="86" t="s">
        <v>1533</v>
      </c>
      <c r="E135" s="5" t="s">
        <v>422</v>
      </c>
      <c r="F135" s="14">
        <v>0.25</v>
      </c>
      <c r="G135" s="5" t="s">
        <v>1021</v>
      </c>
      <c r="H135" s="59">
        <f t="shared" si="192"/>
        <v>264.95942940038685</v>
      </c>
      <c r="I135" s="179">
        <f t="shared" si="193"/>
        <v>193.58128626692456</v>
      </c>
      <c r="J135" s="183">
        <f t="shared" si="201"/>
        <v>164.54409332688587</v>
      </c>
      <c r="K135" s="163" t="s">
        <v>1132</v>
      </c>
      <c r="L135" s="107">
        <f t="shared" si="194"/>
        <v>29.037192940038693</v>
      </c>
      <c r="M135" s="16">
        <f t="shared" si="195"/>
        <v>50.825000000000003</v>
      </c>
      <c r="N135" s="187">
        <f t="shared" si="147"/>
        <v>142.75628626692458</v>
      </c>
      <c r="O135" s="16">
        <f t="shared" si="196"/>
        <v>0.82500000000000007</v>
      </c>
      <c r="P135" s="128">
        <v>10</v>
      </c>
      <c r="Q135" s="104">
        <f t="shared" si="197"/>
        <v>14.343750000000002</v>
      </c>
      <c r="R135" s="20">
        <f t="shared" si="198"/>
        <v>0.8699835584040112</v>
      </c>
      <c r="S135" s="17">
        <f t="shared" si="199"/>
        <v>169.49836234687299</v>
      </c>
      <c r="T135" s="162"/>
      <c r="U135" s="50">
        <f t="shared" si="200"/>
        <v>10</v>
      </c>
      <c r="V135" s="162">
        <f t="shared" si="148"/>
        <v>10</v>
      </c>
      <c r="W135" s="16">
        <f>P7</f>
        <v>40</v>
      </c>
    </row>
    <row r="136" spans="2:23" ht="18" x14ac:dyDescent="0.4">
      <c r="B136" s="213">
        <v>1</v>
      </c>
      <c r="C136" s="63">
        <v>11</v>
      </c>
      <c r="D136" s="86" t="s">
        <v>1534</v>
      </c>
      <c r="E136" s="5" t="s">
        <v>423</v>
      </c>
      <c r="F136" s="14">
        <v>0.5</v>
      </c>
      <c r="G136" s="5" t="s">
        <v>1022</v>
      </c>
      <c r="H136" s="59">
        <f t="shared" si="192"/>
        <v>434.34135880077372</v>
      </c>
      <c r="I136" s="179">
        <f t="shared" si="193"/>
        <v>311.58507253384914</v>
      </c>
      <c r="J136" s="183">
        <f t="shared" si="201"/>
        <v>264.84731165377178</v>
      </c>
      <c r="K136" s="163" t="s">
        <v>1133</v>
      </c>
      <c r="L136" s="107">
        <f t="shared" si="194"/>
        <v>46.73776088007736</v>
      </c>
      <c r="M136" s="16">
        <f t="shared" si="195"/>
        <v>66.072500000000005</v>
      </c>
      <c r="N136" s="187">
        <f t="shared" si="147"/>
        <v>245.51257253384915</v>
      </c>
      <c r="O136" s="16">
        <f t="shared" si="196"/>
        <v>1.0725</v>
      </c>
      <c r="P136" s="128">
        <v>13</v>
      </c>
      <c r="Q136" s="104">
        <f t="shared" si="197"/>
        <v>28.687500000000004</v>
      </c>
      <c r="R136" s="20">
        <f t="shared" si="198"/>
        <v>0.86276621131984832</v>
      </c>
      <c r="S136" s="17">
        <f t="shared" si="199"/>
        <v>264.16805802707933</v>
      </c>
      <c r="T136" s="162"/>
      <c r="U136" s="50">
        <f t="shared" si="200"/>
        <v>13</v>
      </c>
      <c r="V136" s="162">
        <f t="shared" si="148"/>
        <v>13</v>
      </c>
      <c r="W136" s="16">
        <f>P7</f>
        <v>40</v>
      </c>
    </row>
    <row r="137" spans="2:23" ht="18" x14ac:dyDescent="0.4">
      <c r="B137" s="213">
        <v>1</v>
      </c>
      <c r="C137" s="63">
        <v>11</v>
      </c>
      <c r="D137" s="86" t="s">
        <v>1535</v>
      </c>
      <c r="E137" s="5" t="s">
        <v>403</v>
      </c>
      <c r="F137" s="14">
        <v>0.5</v>
      </c>
      <c r="G137" s="5" t="s">
        <v>1023</v>
      </c>
      <c r="H137" s="59">
        <f t="shared" si="192"/>
        <v>340.59885880077371</v>
      </c>
      <c r="I137" s="179">
        <f t="shared" si="193"/>
        <v>237.84257253384914</v>
      </c>
      <c r="J137" s="183">
        <f t="shared" si="201"/>
        <v>202.16618665377177</v>
      </c>
      <c r="K137" s="163" t="s">
        <v>1134</v>
      </c>
      <c r="L137" s="107">
        <f t="shared" si="194"/>
        <v>35.676385880077362</v>
      </c>
      <c r="M137" s="16">
        <f t="shared" si="195"/>
        <v>32.33</v>
      </c>
      <c r="N137" s="187">
        <f t="shared" si="147"/>
        <v>205.51257253384915</v>
      </c>
      <c r="O137" s="16">
        <f t="shared" si="196"/>
        <v>0.33</v>
      </c>
      <c r="P137" s="128">
        <v>4</v>
      </c>
      <c r="Q137" s="104">
        <f t="shared" si="197"/>
        <v>28.687500000000004</v>
      </c>
      <c r="R137" s="20">
        <f t="shared" si="198"/>
        <v>0.86117918399448423</v>
      </c>
      <c r="S137" s="17">
        <f t="shared" si="199"/>
        <v>212.37405802707931</v>
      </c>
      <c r="T137" s="162"/>
      <c r="U137" s="50">
        <f t="shared" si="200"/>
        <v>4</v>
      </c>
      <c r="V137" s="162">
        <f t="shared" si="148"/>
        <v>4</v>
      </c>
      <c r="W137" s="16">
        <v>0</v>
      </c>
    </row>
    <row r="138" spans="2:23" ht="18" x14ac:dyDescent="0.4">
      <c r="B138" s="213">
        <v>1</v>
      </c>
      <c r="C138" s="63">
        <v>11</v>
      </c>
      <c r="D138" s="86" t="s">
        <v>1536</v>
      </c>
      <c r="E138" s="5" t="s">
        <v>849</v>
      </c>
      <c r="F138" s="14">
        <v>1</v>
      </c>
      <c r="G138" s="5" t="s">
        <v>850</v>
      </c>
      <c r="H138" s="59">
        <f t="shared" si="192"/>
        <v>640.7852176015474</v>
      </c>
      <c r="I138" s="179">
        <f t="shared" si="193"/>
        <v>435.27264506769831</v>
      </c>
      <c r="J138" s="183">
        <f t="shared" si="201"/>
        <v>369.98174830754357</v>
      </c>
      <c r="K138" s="163" t="s">
        <v>1135</v>
      </c>
      <c r="L138" s="107">
        <f t="shared" si="194"/>
        <v>65.290896760154737</v>
      </c>
      <c r="M138" s="16">
        <f t="shared" si="195"/>
        <v>24.247499999999999</v>
      </c>
      <c r="N138" s="187">
        <f t="shared" si="147"/>
        <v>411.0251450676983</v>
      </c>
      <c r="O138" s="16">
        <f t="shared" si="196"/>
        <v>0.2475</v>
      </c>
      <c r="P138" s="128">
        <v>3</v>
      </c>
      <c r="Q138" s="104">
        <f t="shared" si="197"/>
        <v>57.375000000000007</v>
      </c>
      <c r="R138" s="20">
        <f t="shared" si="198"/>
        <v>0.86072522432331733</v>
      </c>
      <c r="S138" s="17">
        <f t="shared" si="199"/>
        <v>371.91811605415859</v>
      </c>
      <c r="T138" s="162"/>
      <c r="U138" s="50">
        <f t="shared" si="200"/>
        <v>3</v>
      </c>
      <c r="V138" s="162">
        <f t="shared" si="148"/>
        <v>3</v>
      </c>
      <c r="W138" s="16">
        <v>0</v>
      </c>
    </row>
    <row r="139" spans="2:23" ht="18.5" thickBot="1" x14ac:dyDescent="0.45">
      <c r="B139" s="214">
        <v>1</v>
      </c>
      <c r="C139" s="64">
        <v>11</v>
      </c>
      <c r="D139" s="88" t="s">
        <v>1537</v>
      </c>
      <c r="E139" s="6" t="s">
        <v>390</v>
      </c>
      <c r="F139" s="15">
        <v>1</v>
      </c>
      <c r="G139" s="6" t="s">
        <v>851</v>
      </c>
      <c r="H139" s="177">
        <f t="shared" si="192"/>
        <v>676.53771760154746</v>
      </c>
      <c r="I139" s="181">
        <f t="shared" si="193"/>
        <v>451.0251450676983</v>
      </c>
      <c r="J139" s="186">
        <f t="shared" si="201"/>
        <v>383.37137330754354</v>
      </c>
      <c r="K139" s="56" t="s">
        <v>1136</v>
      </c>
      <c r="L139" s="108">
        <f t="shared" si="194"/>
        <v>67.653771760154768</v>
      </c>
      <c r="M139" s="18">
        <f t="shared" si="195"/>
        <v>0</v>
      </c>
      <c r="N139" s="190">
        <f t="shared" si="147"/>
        <v>451.0251450676983</v>
      </c>
      <c r="O139" s="18">
        <f t="shared" si="196"/>
        <v>0</v>
      </c>
      <c r="P139" s="129">
        <v>0</v>
      </c>
      <c r="Q139" s="105">
        <f t="shared" si="197"/>
        <v>57.375000000000007</v>
      </c>
      <c r="R139" s="110">
        <f t="shared" si="198"/>
        <v>0.87278979758126773</v>
      </c>
      <c r="S139" s="109">
        <f t="shared" si="199"/>
        <v>386.12011605415864</v>
      </c>
      <c r="T139" s="3"/>
      <c r="U139" s="111">
        <f t="shared" si="200"/>
        <v>0</v>
      </c>
      <c r="V139" s="3">
        <f t="shared" si="148"/>
        <v>0</v>
      </c>
      <c r="W139" s="18">
        <f>P7</f>
        <v>40</v>
      </c>
    </row>
    <row r="140" spans="2:23" ht="18" x14ac:dyDescent="0.4">
      <c r="B140" s="213">
        <v>1</v>
      </c>
      <c r="C140" s="63">
        <v>12</v>
      </c>
      <c r="D140" s="86" t="s">
        <v>1538</v>
      </c>
      <c r="E140" s="173" t="s">
        <v>343</v>
      </c>
      <c r="F140" s="14">
        <v>0.25</v>
      </c>
      <c r="G140" s="5" t="s">
        <v>852</v>
      </c>
      <c r="H140" s="59">
        <f t="shared" si="192"/>
        <v>281.19692940038686</v>
      </c>
      <c r="I140" s="179">
        <f t="shared" si="193"/>
        <v>229.81878626692458</v>
      </c>
      <c r="J140" s="183">
        <f t="shared" si="201"/>
        <v>195.3459683268859</v>
      </c>
      <c r="K140" s="163" t="s">
        <v>1137</v>
      </c>
      <c r="L140" s="107">
        <f t="shared" si="194"/>
        <v>34.472817940038681</v>
      </c>
      <c r="M140" s="16">
        <f t="shared" si="195"/>
        <v>127.0625</v>
      </c>
      <c r="N140" s="187">
        <f t="shared" si="147"/>
        <v>102.75628626692458</v>
      </c>
      <c r="O140" s="16">
        <f t="shared" si="196"/>
        <v>2.0625</v>
      </c>
      <c r="P140" s="128">
        <v>25</v>
      </c>
      <c r="Q140" s="104">
        <f t="shared" si="197"/>
        <v>14.343750000000002</v>
      </c>
      <c r="R140" s="20">
        <f t="shared" si="198"/>
        <v>0.81983087339122729</v>
      </c>
      <c r="S140" s="17">
        <f t="shared" si="199"/>
        <v>182.488362346873</v>
      </c>
      <c r="T140" s="162"/>
      <c r="U140" s="50">
        <f t="shared" si="200"/>
        <v>25</v>
      </c>
      <c r="V140" s="162">
        <f t="shared" si="148"/>
        <v>25</v>
      </c>
      <c r="W140" s="16">
        <v>0</v>
      </c>
    </row>
    <row r="141" spans="2:23" ht="18" x14ac:dyDescent="0.4">
      <c r="B141" s="213">
        <v>1</v>
      </c>
      <c r="C141" s="63">
        <v>12</v>
      </c>
      <c r="D141" s="86" t="s">
        <v>1539</v>
      </c>
      <c r="E141" s="173" t="s">
        <v>470</v>
      </c>
      <c r="F141" s="14">
        <v>0.5</v>
      </c>
      <c r="G141" s="5" t="s">
        <v>853</v>
      </c>
      <c r="H141" s="59">
        <f t="shared" si="192"/>
        <v>460.74385880077375</v>
      </c>
      <c r="I141" s="179">
        <f t="shared" si="193"/>
        <v>357.98757253384917</v>
      </c>
      <c r="J141" s="183">
        <f t="shared" si="201"/>
        <v>304.28943665377182</v>
      </c>
      <c r="K141" s="163" t="s">
        <v>1138</v>
      </c>
      <c r="L141" s="107">
        <f t="shared" si="194"/>
        <v>53.698135880077359</v>
      </c>
      <c r="M141" s="16">
        <f t="shared" si="195"/>
        <v>152.47499999999999</v>
      </c>
      <c r="N141" s="187">
        <f t="shared" si="147"/>
        <v>205.51257253384915</v>
      </c>
      <c r="O141" s="16">
        <f t="shared" si="196"/>
        <v>2.4750000000000001</v>
      </c>
      <c r="P141" s="128">
        <v>30</v>
      </c>
      <c r="Q141" s="104">
        <f t="shared" si="197"/>
        <v>28.687500000000004</v>
      </c>
      <c r="R141" s="20">
        <f t="shared" si="198"/>
        <v>0.82914909708432161</v>
      </c>
      <c r="S141" s="17">
        <f t="shared" si="199"/>
        <v>287.69005802707932</v>
      </c>
      <c r="T141" s="162"/>
      <c r="U141" s="50">
        <f t="shared" si="200"/>
        <v>30</v>
      </c>
      <c r="V141" s="162">
        <f t="shared" si="148"/>
        <v>30</v>
      </c>
      <c r="W141" s="16">
        <v>0</v>
      </c>
    </row>
    <row r="142" spans="2:23" ht="18" x14ac:dyDescent="0.4">
      <c r="B142" s="213">
        <v>1</v>
      </c>
      <c r="C142" s="63">
        <v>12</v>
      </c>
      <c r="D142" s="86" t="s">
        <v>1540</v>
      </c>
      <c r="E142" s="173" t="s">
        <v>342</v>
      </c>
      <c r="F142" s="14">
        <v>0.5</v>
      </c>
      <c r="G142" s="5" t="s">
        <v>854</v>
      </c>
      <c r="H142" s="59">
        <f t="shared" si="192"/>
        <v>596.98135880077371</v>
      </c>
      <c r="I142" s="179">
        <f t="shared" si="193"/>
        <v>474.22507253384913</v>
      </c>
      <c r="J142" s="183">
        <f t="shared" si="201"/>
        <v>403.09131165377175</v>
      </c>
      <c r="K142" s="163" t="s">
        <v>1139</v>
      </c>
      <c r="L142" s="107">
        <f t="shared" si="194"/>
        <v>71.133760880077375</v>
      </c>
      <c r="M142" s="16">
        <f t="shared" si="195"/>
        <v>228.71250000000001</v>
      </c>
      <c r="N142" s="187">
        <f t="shared" si="147"/>
        <v>245.51257253384915</v>
      </c>
      <c r="O142" s="16">
        <f t="shared" si="196"/>
        <v>3.7125000000000004</v>
      </c>
      <c r="P142" s="128">
        <v>45</v>
      </c>
      <c r="Q142" s="104">
        <f t="shared" si="197"/>
        <v>28.687500000000004</v>
      </c>
      <c r="R142" s="20">
        <f t="shared" si="198"/>
        <v>0.83678636056410671</v>
      </c>
      <c r="S142" s="17">
        <f t="shared" si="199"/>
        <v>368.68005802707933</v>
      </c>
      <c r="T142" s="162"/>
      <c r="U142" s="50">
        <f t="shared" si="200"/>
        <v>45</v>
      </c>
      <c r="V142" s="162">
        <f t="shared" si="148"/>
        <v>45</v>
      </c>
      <c r="W142" s="16">
        <f>P7</f>
        <v>40</v>
      </c>
    </row>
    <row r="143" spans="2:23" ht="18.5" thickBot="1" x14ac:dyDescent="0.45">
      <c r="B143" s="214">
        <v>1</v>
      </c>
      <c r="C143" s="64">
        <v>12</v>
      </c>
      <c r="D143" s="197" t="s">
        <v>1541</v>
      </c>
      <c r="E143" s="200" t="s">
        <v>344</v>
      </c>
      <c r="F143" s="15">
        <v>0.75</v>
      </c>
      <c r="G143" s="6" t="s">
        <v>854</v>
      </c>
      <c r="H143" s="177">
        <f t="shared" ref="H143" si="213">+((N143*(1+($F$6)))+M143)</f>
        <v>751.11578820116063</v>
      </c>
      <c r="I143" s="181">
        <f t="shared" ref="I143" si="214">+(N143+M143)</f>
        <v>576.98135880077371</v>
      </c>
      <c r="J143" s="186">
        <f t="shared" ref="J143" si="215">+(I143*(1-$F$5))</f>
        <v>490.43415498065764</v>
      </c>
      <c r="K143" s="56" t="s">
        <v>1139</v>
      </c>
      <c r="L143" s="108">
        <f t="shared" ref="L143" si="216">+(I143-J143)</f>
        <v>86.547203820116067</v>
      </c>
      <c r="M143" s="18">
        <f t="shared" ref="M143" si="217">+(IF(P143=0,0,IF(P143&lt;4.99,(P143*$M$3),IF(P143&lt;9.99,(P143*$M$4),IF(P143&lt;49.99,(P143*$M$5),IF(P143&lt;100,(P143*$M$6),IF(P143&gt;99.99,(P143*$M$7)))))))+(O143))</f>
        <v>228.71250000000001</v>
      </c>
      <c r="N143" s="190">
        <f t="shared" si="147"/>
        <v>348.26885880077373</v>
      </c>
      <c r="O143" s="18">
        <f t="shared" ref="O143" si="218">+(P143*$F$7)</f>
        <v>3.7125000000000004</v>
      </c>
      <c r="P143" s="129">
        <v>45</v>
      </c>
      <c r="Q143" s="105">
        <f t="shared" ref="Q143" si="219">+(F143*$F$4)</f>
        <v>43.031250000000007</v>
      </c>
      <c r="R143" s="110">
        <f t="shared" ref="R143" si="220">(I143-(P143+O143+Q143))/I143</f>
        <v>0.84099356313575768</v>
      </c>
      <c r="S143" s="109">
        <f t="shared" ref="S143" si="221">+((($I$11+I143)-(P143+Q143+$Q$11)/(F143+($F$11)))/1.25)</f>
        <v>458.08508704061899</v>
      </c>
      <c r="T143" s="3"/>
      <c r="U143" s="111">
        <f t="shared" si="200"/>
        <v>45</v>
      </c>
      <c r="V143" s="3">
        <f t="shared" ref="V143" si="222">+(U143*$P$6)</f>
        <v>45</v>
      </c>
      <c r="W143" s="18">
        <f>P7</f>
        <v>40</v>
      </c>
    </row>
    <row r="144" spans="2:23" ht="18" x14ac:dyDescent="0.4">
      <c r="B144" s="213">
        <v>1</v>
      </c>
      <c r="C144" s="63">
        <v>13</v>
      </c>
      <c r="D144" s="86" t="s">
        <v>1542</v>
      </c>
      <c r="E144" s="54" t="s">
        <v>1369</v>
      </c>
      <c r="F144" s="14">
        <v>0.75</v>
      </c>
      <c r="G144" s="5" t="s">
        <v>855</v>
      </c>
      <c r="H144" s="59">
        <f t="shared" si="192"/>
        <v>462.40328820116059</v>
      </c>
      <c r="I144" s="179">
        <f t="shared" si="193"/>
        <v>308.26885880077373</v>
      </c>
      <c r="J144" s="183">
        <f t="shared" si="201"/>
        <v>262.02852998065765</v>
      </c>
      <c r="K144" s="163" t="s">
        <v>1140</v>
      </c>
      <c r="L144" s="107">
        <f t="shared" si="194"/>
        <v>46.240328820116076</v>
      </c>
      <c r="M144" s="16">
        <f t="shared" si="195"/>
        <v>0</v>
      </c>
      <c r="N144" s="187">
        <f t="shared" si="147"/>
        <v>308.26885880077373</v>
      </c>
      <c r="O144" s="16">
        <f t="shared" si="196"/>
        <v>0</v>
      </c>
      <c r="P144" s="128">
        <v>0</v>
      </c>
      <c r="Q144" s="104">
        <f t="shared" si="197"/>
        <v>43.031250000000007</v>
      </c>
      <c r="R144" s="20">
        <f t="shared" si="198"/>
        <v>0.86041000000000001</v>
      </c>
      <c r="S144" s="17">
        <f t="shared" si="199"/>
        <v>271.91508704061897</v>
      </c>
      <c r="T144" s="162"/>
      <c r="U144" s="50">
        <f t="shared" si="200"/>
        <v>0</v>
      </c>
      <c r="V144" s="162">
        <f t="shared" si="148"/>
        <v>0</v>
      </c>
      <c r="W144" s="16">
        <v>0</v>
      </c>
    </row>
    <row r="145" spans="2:23" ht="18" x14ac:dyDescent="0.4">
      <c r="B145" s="213">
        <v>1</v>
      </c>
      <c r="C145" s="63">
        <v>13</v>
      </c>
      <c r="D145" s="86" t="s">
        <v>1543</v>
      </c>
      <c r="E145" s="5" t="s">
        <v>856</v>
      </c>
      <c r="F145" s="14">
        <v>0.75</v>
      </c>
      <c r="G145" s="5" t="s">
        <v>857</v>
      </c>
      <c r="H145" s="59">
        <f t="shared" si="192"/>
        <v>486.65078820116059</v>
      </c>
      <c r="I145" s="179">
        <f t="shared" si="193"/>
        <v>332.51635880077373</v>
      </c>
      <c r="J145" s="183">
        <f t="shared" si="201"/>
        <v>282.63890498065768</v>
      </c>
      <c r="K145" s="163" t="s">
        <v>1141</v>
      </c>
      <c r="L145" s="107">
        <f t="shared" si="194"/>
        <v>49.877453820116045</v>
      </c>
      <c r="M145" s="16">
        <f t="shared" si="195"/>
        <v>24.247499999999999</v>
      </c>
      <c r="N145" s="187">
        <f t="shared" si="147"/>
        <v>308.26885880077373</v>
      </c>
      <c r="O145" s="16">
        <f t="shared" si="196"/>
        <v>0.2475</v>
      </c>
      <c r="P145" s="128">
        <v>3</v>
      </c>
      <c r="Q145" s="104">
        <f t="shared" si="197"/>
        <v>43.031250000000007</v>
      </c>
      <c r="R145" s="20">
        <f t="shared" si="198"/>
        <v>0.86082263691655603</v>
      </c>
      <c r="S145" s="17">
        <f t="shared" si="199"/>
        <v>289.39308704061898</v>
      </c>
      <c r="T145" s="162"/>
      <c r="U145" s="50">
        <f t="shared" si="200"/>
        <v>3</v>
      </c>
      <c r="V145" s="162">
        <f t="shared" si="148"/>
        <v>3</v>
      </c>
      <c r="W145" s="16">
        <v>0</v>
      </c>
    </row>
    <row r="146" spans="2:23" ht="18" x14ac:dyDescent="0.4">
      <c r="B146" s="213">
        <v>1</v>
      </c>
      <c r="C146" s="63">
        <v>13</v>
      </c>
      <c r="D146" s="86" t="s">
        <v>1544</v>
      </c>
      <c r="E146" s="5" t="s">
        <v>804</v>
      </c>
      <c r="F146" s="14">
        <v>0.08</v>
      </c>
      <c r="G146" s="5" t="s">
        <v>805</v>
      </c>
      <c r="H146" s="59">
        <f t="shared" si="192"/>
        <v>65.488017408123795</v>
      </c>
      <c r="I146" s="179">
        <f t="shared" si="193"/>
        <v>49.047011605415861</v>
      </c>
      <c r="J146" s="183">
        <f t="shared" si="201"/>
        <v>41.68995986460348</v>
      </c>
      <c r="K146" s="163" t="s">
        <v>1142</v>
      </c>
      <c r="L146" s="107">
        <f t="shared" si="194"/>
        <v>7.3570517408123806</v>
      </c>
      <c r="M146" s="16">
        <f t="shared" si="195"/>
        <v>16.164999999999999</v>
      </c>
      <c r="N146" s="187">
        <f t="shared" si="147"/>
        <v>32.882011605415862</v>
      </c>
      <c r="O146" s="16">
        <f t="shared" si="196"/>
        <v>0.16500000000000001</v>
      </c>
      <c r="P146" s="128">
        <v>2</v>
      </c>
      <c r="Q146" s="104">
        <f t="shared" si="197"/>
        <v>4.5900000000000007</v>
      </c>
      <c r="R146" s="20">
        <f t="shared" si="198"/>
        <v>0.86227499334018343</v>
      </c>
      <c r="S146" s="17">
        <f t="shared" si="199"/>
        <v>61.7789885946775</v>
      </c>
      <c r="T146" s="162"/>
      <c r="U146" s="50">
        <f t="shared" si="200"/>
        <v>2</v>
      </c>
      <c r="V146" s="162">
        <f t="shared" si="148"/>
        <v>2</v>
      </c>
      <c r="W146" s="16">
        <v>0</v>
      </c>
    </row>
    <row r="147" spans="2:23" ht="18" x14ac:dyDescent="0.4">
      <c r="B147" s="213">
        <v>1</v>
      </c>
      <c r="C147" s="63">
        <v>13</v>
      </c>
      <c r="D147" s="86" t="s">
        <v>1545</v>
      </c>
      <c r="E147" s="5" t="s">
        <v>807</v>
      </c>
      <c r="F147" s="14">
        <v>0.25</v>
      </c>
      <c r="G147" s="5" t="s">
        <v>859</v>
      </c>
      <c r="H147" s="59">
        <f t="shared" si="192"/>
        <v>170.29942940038686</v>
      </c>
      <c r="I147" s="179">
        <f t="shared" si="193"/>
        <v>118.92128626692457</v>
      </c>
      <c r="J147" s="183">
        <f t="shared" si="201"/>
        <v>101.08309332688589</v>
      </c>
      <c r="K147" s="163" t="s">
        <v>1144</v>
      </c>
      <c r="L147" s="107">
        <f t="shared" si="194"/>
        <v>17.838192940038681</v>
      </c>
      <c r="M147" s="16">
        <f t="shared" si="195"/>
        <v>16.164999999999999</v>
      </c>
      <c r="N147" s="187">
        <f t="shared" si="147"/>
        <v>102.75628626692458</v>
      </c>
      <c r="O147" s="16">
        <f t="shared" si="196"/>
        <v>0.16500000000000001</v>
      </c>
      <c r="P147" s="128">
        <v>2</v>
      </c>
      <c r="Q147" s="104">
        <f t="shared" si="197"/>
        <v>14.343750000000002</v>
      </c>
      <c r="R147" s="20">
        <f t="shared" si="198"/>
        <v>0.86117918399448423</v>
      </c>
      <c r="S147" s="17">
        <f t="shared" si="199"/>
        <v>118.30369568020633</v>
      </c>
      <c r="T147" s="162"/>
      <c r="U147" s="50">
        <f t="shared" si="200"/>
        <v>2</v>
      </c>
      <c r="V147" s="162">
        <f t="shared" si="148"/>
        <v>2</v>
      </c>
      <c r="W147" s="16">
        <v>0</v>
      </c>
    </row>
    <row r="148" spans="2:23" ht="18" x14ac:dyDescent="0.4">
      <c r="B148" s="213">
        <v>1</v>
      </c>
      <c r="C148" s="63">
        <v>13</v>
      </c>
      <c r="D148" s="86" t="s">
        <v>1546</v>
      </c>
      <c r="E148" s="5" t="s">
        <v>809</v>
      </c>
      <c r="F148" s="14">
        <v>0.5</v>
      </c>
      <c r="G148" s="5" t="s">
        <v>860</v>
      </c>
      <c r="H148" s="59">
        <f t="shared" si="192"/>
        <v>324.43385880077375</v>
      </c>
      <c r="I148" s="179">
        <f t="shared" si="193"/>
        <v>221.67757253384914</v>
      </c>
      <c r="J148" s="183">
        <f t="shared" si="201"/>
        <v>188.42593665377177</v>
      </c>
      <c r="K148" s="163" t="s">
        <v>1145</v>
      </c>
      <c r="L148" s="107">
        <f t="shared" si="194"/>
        <v>33.251635880077373</v>
      </c>
      <c r="M148" s="16">
        <f t="shared" si="195"/>
        <v>16.164999999999999</v>
      </c>
      <c r="N148" s="187">
        <f t="shared" si="147"/>
        <v>205.51257253384915</v>
      </c>
      <c r="O148" s="16">
        <f t="shared" si="196"/>
        <v>0.16500000000000001</v>
      </c>
      <c r="P148" s="128">
        <v>2</v>
      </c>
      <c r="Q148" s="104">
        <f t="shared" si="197"/>
        <v>28.687500000000004</v>
      </c>
      <c r="R148" s="20">
        <f t="shared" si="198"/>
        <v>0.86082263691655614</v>
      </c>
      <c r="S148" s="17">
        <f t="shared" si="199"/>
        <v>201.04205802707929</v>
      </c>
      <c r="T148" s="162"/>
      <c r="U148" s="50">
        <f t="shared" si="200"/>
        <v>2</v>
      </c>
      <c r="V148" s="162">
        <f t="shared" si="148"/>
        <v>2</v>
      </c>
      <c r="W148" s="16">
        <v>0</v>
      </c>
    </row>
    <row r="149" spans="2:23" ht="18" x14ac:dyDescent="0.4">
      <c r="B149" s="213">
        <v>1</v>
      </c>
      <c r="C149" s="63">
        <v>13</v>
      </c>
      <c r="D149" s="86" t="s">
        <v>1547</v>
      </c>
      <c r="E149" s="5" t="s">
        <v>810</v>
      </c>
      <c r="F149" s="14">
        <v>1.25</v>
      </c>
      <c r="G149" s="5" t="s">
        <v>861</v>
      </c>
      <c r="H149" s="59">
        <f t="shared" si="192"/>
        <v>786.83714700193423</v>
      </c>
      <c r="I149" s="179">
        <f t="shared" si="193"/>
        <v>529.94643133462284</v>
      </c>
      <c r="J149" s="183">
        <f t="shared" si="201"/>
        <v>450.45446663442942</v>
      </c>
      <c r="K149" s="163" t="s">
        <v>1146</v>
      </c>
      <c r="L149" s="107">
        <f t="shared" si="194"/>
        <v>79.491964700193421</v>
      </c>
      <c r="M149" s="16">
        <f t="shared" si="195"/>
        <v>16.164999999999999</v>
      </c>
      <c r="N149" s="187">
        <f t="shared" si="147"/>
        <v>513.78143133462288</v>
      </c>
      <c r="O149" s="16">
        <f t="shared" si="196"/>
        <v>0.16500000000000001</v>
      </c>
      <c r="P149" s="128">
        <v>2</v>
      </c>
      <c r="Q149" s="104">
        <f t="shared" si="197"/>
        <v>71.718750000000014</v>
      </c>
      <c r="R149" s="20">
        <f t="shared" si="198"/>
        <v>0.86058260678550025</v>
      </c>
      <c r="S149" s="17">
        <f t="shared" si="199"/>
        <v>448.34285935341256</v>
      </c>
      <c r="T149" s="162"/>
      <c r="U149" s="50">
        <f t="shared" si="200"/>
        <v>2</v>
      </c>
      <c r="V149" s="162">
        <f t="shared" si="148"/>
        <v>2</v>
      </c>
      <c r="W149" s="16">
        <v>0</v>
      </c>
    </row>
    <row r="150" spans="2:23" ht="18" x14ac:dyDescent="0.4">
      <c r="B150" s="213">
        <v>1</v>
      </c>
      <c r="C150" s="63">
        <v>13</v>
      </c>
      <c r="D150" s="86" t="s">
        <v>1548</v>
      </c>
      <c r="E150" s="5" t="s">
        <v>1246</v>
      </c>
      <c r="F150" s="14">
        <v>0.25</v>
      </c>
      <c r="G150" s="5" t="s">
        <v>811</v>
      </c>
      <c r="H150" s="59">
        <f t="shared" si="192"/>
        <v>162.21692940038687</v>
      </c>
      <c r="I150" s="179">
        <f t="shared" si="193"/>
        <v>110.83878626692457</v>
      </c>
      <c r="J150" s="183">
        <f t="shared" si="201"/>
        <v>94.212968326885886</v>
      </c>
      <c r="K150" s="163" t="s">
        <v>1147</v>
      </c>
      <c r="L150" s="107">
        <f t="shared" si="194"/>
        <v>16.625817940038687</v>
      </c>
      <c r="M150" s="16">
        <f t="shared" si="195"/>
        <v>8.0824999999999996</v>
      </c>
      <c r="N150" s="187">
        <f t="shared" si="147"/>
        <v>102.75628626692458</v>
      </c>
      <c r="O150" s="16">
        <f t="shared" si="196"/>
        <v>8.2500000000000004E-2</v>
      </c>
      <c r="P150" s="128">
        <v>1</v>
      </c>
      <c r="Q150" s="104">
        <f t="shared" si="197"/>
        <v>14.343750000000002</v>
      </c>
      <c r="R150" s="20">
        <f t="shared" si="198"/>
        <v>0.86082263691655614</v>
      </c>
      <c r="S150" s="17">
        <f t="shared" si="199"/>
        <v>112.90436234687297</v>
      </c>
      <c r="T150" s="162"/>
      <c r="U150" s="50">
        <f t="shared" si="200"/>
        <v>1</v>
      </c>
      <c r="V150" s="162">
        <f t="shared" si="148"/>
        <v>1</v>
      </c>
      <c r="W150" s="16">
        <v>0</v>
      </c>
    </row>
    <row r="151" spans="2:23" ht="18" x14ac:dyDescent="0.4">
      <c r="B151" s="213">
        <v>1</v>
      </c>
      <c r="C151" s="63">
        <v>13</v>
      </c>
      <c r="D151" s="85" t="s">
        <v>1549</v>
      </c>
      <c r="E151" s="5" t="s">
        <v>391</v>
      </c>
      <c r="F151" s="14">
        <v>2.5</v>
      </c>
      <c r="G151" s="5" t="s">
        <v>862</v>
      </c>
      <c r="H151" s="59">
        <f t="shared" si="192"/>
        <v>1668.4067940038685</v>
      </c>
      <c r="I151" s="179">
        <f t="shared" si="193"/>
        <v>1154.6253626692458</v>
      </c>
      <c r="J151" s="183">
        <f t="shared" si="201"/>
        <v>981.43155826885891</v>
      </c>
      <c r="K151" s="163" t="s">
        <v>1311</v>
      </c>
      <c r="L151" s="107">
        <f t="shared" si="194"/>
        <v>173.19380440038685</v>
      </c>
      <c r="M151" s="16">
        <f t="shared" si="195"/>
        <v>127.0625</v>
      </c>
      <c r="N151" s="187">
        <f t="shared" si="147"/>
        <v>1027.5628626692458</v>
      </c>
      <c r="O151" s="16">
        <f t="shared" si="196"/>
        <v>2.0625</v>
      </c>
      <c r="P151" s="128">
        <v>25</v>
      </c>
      <c r="Q151" s="104">
        <f t="shared" si="197"/>
        <v>143.43750000000003</v>
      </c>
      <c r="R151" s="20">
        <f t="shared" si="198"/>
        <v>0.85233305493494393</v>
      </c>
      <c r="S151" s="17">
        <f t="shared" si="199"/>
        <v>942.33362346873002</v>
      </c>
      <c r="T151" s="162"/>
      <c r="U151" s="50">
        <f t="shared" si="200"/>
        <v>25</v>
      </c>
      <c r="V151" s="162">
        <f t="shared" si="148"/>
        <v>25</v>
      </c>
      <c r="W151" s="16">
        <v>0</v>
      </c>
    </row>
    <row r="152" spans="2:23" ht="18" x14ac:dyDescent="0.4">
      <c r="B152" s="213">
        <v>1</v>
      </c>
      <c r="C152" s="63">
        <v>13</v>
      </c>
      <c r="D152" s="86" t="s">
        <v>1550</v>
      </c>
      <c r="E152" s="173" t="s">
        <v>345</v>
      </c>
      <c r="F152" s="14">
        <v>1.5</v>
      </c>
      <c r="G152" s="5" t="s">
        <v>863</v>
      </c>
      <c r="H152" s="59">
        <f t="shared" si="192"/>
        <v>1237.1815764023213</v>
      </c>
      <c r="I152" s="179">
        <f t="shared" si="193"/>
        <v>928.91271760154746</v>
      </c>
      <c r="J152" s="183">
        <f t="shared" si="201"/>
        <v>789.57580996131537</v>
      </c>
      <c r="K152" s="163" t="s">
        <v>1312</v>
      </c>
      <c r="L152" s="107">
        <f t="shared" si="194"/>
        <v>139.33690764023208</v>
      </c>
      <c r="M152" s="16">
        <f t="shared" si="195"/>
        <v>312.375</v>
      </c>
      <c r="N152" s="187">
        <f t="shared" si="147"/>
        <v>616.53771760154746</v>
      </c>
      <c r="O152" s="16">
        <f t="shared" si="196"/>
        <v>12.375</v>
      </c>
      <c r="P152" s="128">
        <v>150</v>
      </c>
      <c r="Q152" s="104">
        <f t="shared" si="197"/>
        <v>86.062500000000014</v>
      </c>
      <c r="R152" s="20">
        <f t="shared" si="198"/>
        <v>0.7325502221118626</v>
      </c>
      <c r="S152" s="17">
        <f t="shared" si="199"/>
        <v>708.43017408123796</v>
      </c>
      <c r="T152" s="162"/>
      <c r="U152" s="50">
        <f t="shared" si="200"/>
        <v>150</v>
      </c>
      <c r="V152" s="162">
        <f t="shared" si="148"/>
        <v>150</v>
      </c>
      <c r="W152" s="16">
        <v>0</v>
      </c>
    </row>
    <row r="153" spans="2:23" ht="18" x14ac:dyDescent="0.4">
      <c r="B153" s="213">
        <v>1</v>
      </c>
      <c r="C153" s="63">
        <v>13</v>
      </c>
      <c r="D153" s="85" t="s">
        <v>1384</v>
      </c>
      <c r="E153" s="173" t="s">
        <v>346</v>
      </c>
      <c r="F153" s="14">
        <v>2</v>
      </c>
      <c r="G153" s="5" t="s">
        <v>864</v>
      </c>
      <c r="H153" s="59">
        <f t="shared" si="192"/>
        <v>1649.5754352030949</v>
      </c>
      <c r="I153" s="179">
        <f t="shared" si="193"/>
        <v>1238.5502901353966</v>
      </c>
      <c r="J153" s="183">
        <f t="shared" si="201"/>
        <v>1052.7677466150872</v>
      </c>
      <c r="K153" s="163" t="s">
        <v>1313</v>
      </c>
      <c r="L153" s="107">
        <f t="shared" si="194"/>
        <v>185.78254352030945</v>
      </c>
      <c r="M153" s="16">
        <f t="shared" si="195"/>
        <v>416.5</v>
      </c>
      <c r="N153" s="187">
        <f t="shared" si="147"/>
        <v>822.05029013539661</v>
      </c>
      <c r="O153" s="16">
        <f t="shared" si="196"/>
        <v>16.5</v>
      </c>
      <c r="P153" s="128">
        <v>200</v>
      </c>
      <c r="Q153" s="104">
        <f t="shared" si="197"/>
        <v>114.75000000000001</v>
      </c>
      <c r="R153" s="20">
        <f t="shared" si="198"/>
        <v>0.7325502221118626</v>
      </c>
      <c r="S153" s="17">
        <f t="shared" si="199"/>
        <v>952.14023210831726</v>
      </c>
      <c r="T153" s="162"/>
      <c r="U153" s="50">
        <f t="shared" si="200"/>
        <v>200</v>
      </c>
      <c r="V153" s="162">
        <f t="shared" si="148"/>
        <v>200</v>
      </c>
      <c r="W153" s="16">
        <v>0</v>
      </c>
    </row>
    <row r="154" spans="2:23" ht="18" x14ac:dyDescent="0.4">
      <c r="B154" s="213">
        <v>1</v>
      </c>
      <c r="C154" s="63">
        <v>13</v>
      </c>
      <c r="D154" s="86" t="s">
        <v>1385</v>
      </c>
      <c r="E154" s="54" t="s">
        <v>1103</v>
      </c>
      <c r="F154" s="14">
        <v>0.75</v>
      </c>
      <c r="G154" s="5" t="s">
        <v>864</v>
      </c>
      <c r="H154" s="59">
        <f t="shared" si="192"/>
        <v>768.59078820116065</v>
      </c>
      <c r="I154" s="179">
        <f t="shared" si="193"/>
        <v>614.45635880077373</v>
      </c>
      <c r="J154" s="183">
        <f t="shared" si="201"/>
        <v>522.28790498065769</v>
      </c>
      <c r="K154" s="163" t="s">
        <v>973</v>
      </c>
      <c r="L154" s="107">
        <f t="shared" si="194"/>
        <v>92.168453820116042</v>
      </c>
      <c r="M154" s="16">
        <f t="shared" si="195"/>
        <v>306.1875</v>
      </c>
      <c r="N154" s="187">
        <f t="shared" si="147"/>
        <v>308.26885880077373</v>
      </c>
      <c r="O154" s="16">
        <f t="shared" si="196"/>
        <v>6.1875</v>
      </c>
      <c r="P154" s="128">
        <v>75</v>
      </c>
      <c r="Q154" s="104">
        <f t="shared" si="197"/>
        <v>43.031250000000007</v>
      </c>
      <c r="R154" s="20">
        <f t="shared" si="198"/>
        <v>0.79783958905977292</v>
      </c>
      <c r="S154" s="17">
        <f t="shared" si="199"/>
        <v>468.86508704061896</v>
      </c>
      <c r="T154" s="162"/>
      <c r="U154" s="50">
        <f t="shared" si="200"/>
        <v>75</v>
      </c>
      <c r="V154" s="162">
        <f t="shared" si="148"/>
        <v>75</v>
      </c>
      <c r="W154" s="16">
        <v>0</v>
      </c>
    </row>
    <row r="155" spans="2:23" ht="18" x14ac:dyDescent="0.4">
      <c r="B155" s="213">
        <v>1</v>
      </c>
      <c r="C155" s="63">
        <v>13</v>
      </c>
      <c r="D155" s="86" t="s">
        <v>1386</v>
      </c>
      <c r="E155" s="54" t="s">
        <v>1102</v>
      </c>
      <c r="F155" s="14">
        <v>1.25</v>
      </c>
      <c r="G155" s="5" t="s">
        <v>864</v>
      </c>
      <c r="H155" s="59">
        <f t="shared" ref="H155:H157" si="223">+((N155*(1+($F$6)))+M155)</f>
        <v>1030.9846470019343</v>
      </c>
      <c r="I155" s="179">
        <f t="shared" ref="I155:I157" si="224">+(N155+M155)</f>
        <v>774.09393133462288</v>
      </c>
      <c r="J155" s="183">
        <f t="shared" ref="J155:J157" si="225">+(I155*(1-$F$5))</f>
        <v>657.97984163442948</v>
      </c>
      <c r="K155" s="163" t="s">
        <v>974</v>
      </c>
      <c r="L155" s="107">
        <f t="shared" ref="L155:L157" si="226">+(I155-J155)</f>
        <v>116.1140897001934</v>
      </c>
      <c r="M155" s="16">
        <f t="shared" ref="M155:M157" si="227">+(IF(P155=0,0,IF(P155&lt;4.99,(P155*$M$3),IF(P155&lt;9.99,(P155*$M$4),IF(P155&lt;49.99,(P155*$M$5),IF(P155&lt;100,(P155*$M$6),IF(P155&gt;99.99,(P155*$M$7)))))))+(O155))</f>
        <v>260.3125</v>
      </c>
      <c r="N155" s="187">
        <f t="shared" si="147"/>
        <v>513.78143133462288</v>
      </c>
      <c r="O155" s="16">
        <f t="shared" ref="O155:O157" si="228">+(P155*$F$7)</f>
        <v>10.3125</v>
      </c>
      <c r="P155" s="128">
        <v>125</v>
      </c>
      <c r="Q155" s="104">
        <f t="shared" ref="Q155:Q157" si="229">+(F155*$F$4)</f>
        <v>71.718750000000014</v>
      </c>
      <c r="R155" s="20">
        <f t="shared" ref="R155:R157" si="230">(I155-(P155+O155+Q155))/I155</f>
        <v>0.7325502221118626</v>
      </c>
      <c r="S155" s="17">
        <f t="shared" ref="S155:S157" si="231">+((($I$11+I155)-(P155+Q155+$Q$11)/(F155+($F$11)))/1.25)</f>
        <v>587.43228792484115</v>
      </c>
      <c r="T155" s="162"/>
      <c r="U155" s="50">
        <f t="shared" si="200"/>
        <v>125</v>
      </c>
      <c r="V155" s="162">
        <f t="shared" ref="V155:V157" si="232">+(U155*$P$6)</f>
        <v>125</v>
      </c>
      <c r="W155" s="16">
        <v>0</v>
      </c>
    </row>
    <row r="156" spans="2:23" ht="18" x14ac:dyDescent="0.4">
      <c r="B156" s="213">
        <v>1</v>
      </c>
      <c r="C156" s="63">
        <v>13</v>
      </c>
      <c r="D156" s="86" t="s">
        <v>204</v>
      </c>
      <c r="E156" s="173" t="s">
        <v>347</v>
      </c>
      <c r="F156" s="14">
        <v>1.5</v>
      </c>
      <c r="G156" s="5" t="s">
        <v>863</v>
      </c>
      <c r="H156" s="59">
        <f t="shared" si="223"/>
        <v>1133.0565764023213</v>
      </c>
      <c r="I156" s="179">
        <f t="shared" si="224"/>
        <v>824.78771760154746</v>
      </c>
      <c r="J156" s="183">
        <f t="shared" si="225"/>
        <v>701.06955996131535</v>
      </c>
      <c r="K156" s="163" t="s">
        <v>1312</v>
      </c>
      <c r="L156" s="107">
        <f t="shared" si="226"/>
        <v>123.71815764023211</v>
      </c>
      <c r="M156" s="16">
        <f t="shared" si="227"/>
        <v>208.25</v>
      </c>
      <c r="N156" s="187">
        <f t="shared" si="147"/>
        <v>616.53771760154746</v>
      </c>
      <c r="O156" s="16">
        <f t="shared" si="228"/>
        <v>8.25</v>
      </c>
      <c r="P156" s="128">
        <v>100</v>
      </c>
      <c r="Q156" s="104">
        <f t="shared" si="229"/>
        <v>86.062500000000014</v>
      </c>
      <c r="R156" s="20">
        <f t="shared" si="230"/>
        <v>0.76440907659845658</v>
      </c>
      <c r="S156" s="17">
        <f t="shared" si="231"/>
        <v>645.13017408123801</v>
      </c>
      <c r="T156" s="162"/>
      <c r="U156" s="50">
        <f t="shared" si="200"/>
        <v>100</v>
      </c>
      <c r="V156" s="162">
        <f t="shared" si="232"/>
        <v>100</v>
      </c>
      <c r="W156" s="16">
        <v>0</v>
      </c>
    </row>
    <row r="157" spans="2:23" ht="18" x14ac:dyDescent="0.4">
      <c r="B157" s="213">
        <v>1</v>
      </c>
      <c r="C157" s="63">
        <v>13</v>
      </c>
      <c r="D157" s="85" t="s">
        <v>205</v>
      </c>
      <c r="E157" s="173" t="s">
        <v>348</v>
      </c>
      <c r="F157" s="14">
        <v>2</v>
      </c>
      <c r="G157" s="5" t="s">
        <v>863</v>
      </c>
      <c r="H157" s="59">
        <f t="shared" si="223"/>
        <v>1545.4504352030949</v>
      </c>
      <c r="I157" s="179">
        <f t="shared" si="224"/>
        <v>1134.4252901353966</v>
      </c>
      <c r="J157" s="183">
        <f t="shared" si="225"/>
        <v>964.26149661508714</v>
      </c>
      <c r="K157" s="163" t="s">
        <v>1312</v>
      </c>
      <c r="L157" s="107">
        <f t="shared" si="226"/>
        <v>170.16379352030947</v>
      </c>
      <c r="M157" s="16">
        <f t="shared" si="227"/>
        <v>312.375</v>
      </c>
      <c r="N157" s="187">
        <f t="shared" si="147"/>
        <v>822.05029013539661</v>
      </c>
      <c r="O157" s="16">
        <f t="shared" si="228"/>
        <v>12.375</v>
      </c>
      <c r="P157" s="128">
        <v>150</v>
      </c>
      <c r="Q157" s="104">
        <f t="shared" si="229"/>
        <v>114.75000000000001</v>
      </c>
      <c r="R157" s="20">
        <f t="shared" si="230"/>
        <v>0.755713309276696</v>
      </c>
      <c r="S157" s="17">
        <f t="shared" si="231"/>
        <v>884.84023210831731</v>
      </c>
      <c r="T157" s="162"/>
      <c r="U157" s="50">
        <f t="shared" si="200"/>
        <v>150</v>
      </c>
      <c r="V157" s="162">
        <f t="shared" si="232"/>
        <v>150</v>
      </c>
      <c r="W157" s="16">
        <v>0</v>
      </c>
    </row>
    <row r="158" spans="2:23" ht="18" x14ac:dyDescent="0.4">
      <c r="B158" s="213">
        <v>1</v>
      </c>
      <c r="C158" s="63">
        <v>13</v>
      </c>
      <c r="D158" s="86" t="s">
        <v>1387</v>
      </c>
      <c r="E158" s="54" t="s">
        <v>1290</v>
      </c>
      <c r="F158" s="14">
        <v>0.33</v>
      </c>
      <c r="G158" s="5" t="s">
        <v>693</v>
      </c>
      <c r="H158" s="59">
        <f t="shared" si="192"/>
        <v>252.11744680851066</v>
      </c>
      <c r="I158" s="179">
        <f t="shared" si="193"/>
        <v>184.29829787234044</v>
      </c>
      <c r="J158" s="183">
        <f t="shared" si="201"/>
        <v>156.65355319148938</v>
      </c>
      <c r="K158" s="163" t="s">
        <v>1148</v>
      </c>
      <c r="L158" s="107">
        <f t="shared" si="194"/>
        <v>27.644744680851062</v>
      </c>
      <c r="M158" s="16">
        <f t="shared" si="195"/>
        <v>48.66</v>
      </c>
      <c r="N158" s="187">
        <f t="shared" ref="N158:N221" si="233">+(F158*$F$3)+W158</f>
        <v>135.63829787234044</v>
      </c>
      <c r="O158" s="16">
        <f t="shared" si="196"/>
        <v>0.66</v>
      </c>
      <c r="P158" s="128">
        <v>8</v>
      </c>
      <c r="Q158" s="104">
        <f t="shared" si="197"/>
        <v>18.933750000000003</v>
      </c>
      <c r="R158" s="20">
        <f t="shared" si="198"/>
        <v>0.85027669642877757</v>
      </c>
      <c r="S158" s="17">
        <f t="shared" si="199"/>
        <v>165.02779492437836</v>
      </c>
      <c r="T158" s="162"/>
      <c r="U158" s="50">
        <f t="shared" si="200"/>
        <v>8</v>
      </c>
      <c r="V158" s="162">
        <f t="shared" si="148"/>
        <v>8</v>
      </c>
      <c r="W158" s="16">
        <v>0</v>
      </c>
    </row>
    <row r="159" spans="2:23" ht="18" x14ac:dyDescent="0.4">
      <c r="B159" s="213">
        <v>1</v>
      </c>
      <c r="C159" s="63">
        <v>13</v>
      </c>
      <c r="D159" s="86" t="s">
        <v>1388</v>
      </c>
      <c r="E159" s="54" t="s">
        <v>1289</v>
      </c>
      <c r="F159" s="14">
        <v>0.08</v>
      </c>
      <c r="G159" s="5" t="s">
        <v>723</v>
      </c>
      <c r="H159" s="59">
        <f t="shared" si="192"/>
        <v>97.983017408123786</v>
      </c>
      <c r="I159" s="179">
        <f t="shared" si="193"/>
        <v>81.542011605415865</v>
      </c>
      <c r="J159" s="183">
        <f t="shared" si="201"/>
        <v>69.310709864603481</v>
      </c>
      <c r="K159" s="163" t="s">
        <v>1149</v>
      </c>
      <c r="L159" s="107">
        <f t="shared" si="194"/>
        <v>12.231301740812384</v>
      </c>
      <c r="M159" s="16">
        <f t="shared" si="195"/>
        <v>48.66</v>
      </c>
      <c r="N159" s="187">
        <f t="shared" si="233"/>
        <v>32.882011605415862</v>
      </c>
      <c r="O159" s="16">
        <f t="shared" si="196"/>
        <v>0.66</v>
      </c>
      <c r="P159" s="128">
        <v>8</v>
      </c>
      <c r="Q159" s="104">
        <f t="shared" si="197"/>
        <v>4.5900000000000007</v>
      </c>
      <c r="R159" s="20">
        <f t="shared" si="198"/>
        <v>0.83750707470748786</v>
      </c>
      <c r="S159" s="17">
        <f t="shared" si="199"/>
        <v>79.499126525712001</v>
      </c>
      <c r="T159" s="162"/>
      <c r="U159" s="50">
        <f t="shared" si="200"/>
        <v>8</v>
      </c>
      <c r="V159" s="162">
        <f t="shared" si="148"/>
        <v>8</v>
      </c>
      <c r="W159" s="16">
        <v>0</v>
      </c>
    </row>
    <row r="160" spans="2:23" ht="18" x14ac:dyDescent="0.4">
      <c r="B160" s="213"/>
      <c r="C160" s="63">
        <v>13</v>
      </c>
      <c r="D160" s="85" t="s">
        <v>1389</v>
      </c>
      <c r="E160" s="173" t="s">
        <v>349</v>
      </c>
      <c r="F160" s="14">
        <v>1</v>
      </c>
      <c r="G160" s="173" t="s">
        <v>367</v>
      </c>
      <c r="H160" s="59">
        <f t="shared" ref="H160" si="234">+((N160*(1+($F$6)))+M160)</f>
        <v>928.91271760154746</v>
      </c>
      <c r="I160" s="179">
        <f t="shared" ref="I160" si="235">+(N160+M160)</f>
        <v>723.4001450676983</v>
      </c>
      <c r="J160" s="183">
        <f t="shared" ref="J160" si="236">+(I160*(1-$F$5))</f>
        <v>614.89012330754349</v>
      </c>
      <c r="K160" s="163" t="s">
        <v>1149</v>
      </c>
      <c r="L160" s="107">
        <f t="shared" ref="L160" si="237">+(I160-J160)</f>
        <v>108.51002176015481</v>
      </c>
      <c r="M160" s="16">
        <f t="shared" ref="M160" si="238">+(IF(P160=0,0,IF(P160&lt;4.99,(P160*$M$3),IF(P160&lt;9.99,(P160*$M$4),IF(P160&lt;49.99,(P160*$M$5),IF(P160&lt;100,(P160*$M$6),IF(P160&gt;99.99,(P160*$M$7)))))))+(O160))</f>
        <v>312.375</v>
      </c>
      <c r="N160" s="187">
        <f t="shared" si="233"/>
        <v>411.0251450676983</v>
      </c>
      <c r="O160" s="16">
        <f t="shared" ref="O160" si="239">+(P160*$F$7)</f>
        <v>12.375</v>
      </c>
      <c r="P160" s="128">
        <v>150</v>
      </c>
      <c r="Q160" s="104">
        <f t="shared" ref="Q160" si="240">+(F160*$F$4)</f>
        <v>57.375000000000007</v>
      </c>
      <c r="R160" s="20">
        <f t="shared" ref="R160" si="241">(I160-(P160+O160+Q160))/I160</f>
        <v>0.69622621518905692</v>
      </c>
      <c r="S160" s="17">
        <f t="shared" ref="S160" si="242">+((($I$11+I160)-(P160+Q160+$Q$11)/(F160+($F$11)))/1.25)</f>
        <v>524.02011605415862</v>
      </c>
      <c r="T160" s="162"/>
      <c r="U160" s="50">
        <f t="shared" si="200"/>
        <v>150</v>
      </c>
      <c r="V160" s="162">
        <f t="shared" ref="V160" si="243">+(U160*$P$6)</f>
        <v>150</v>
      </c>
      <c r="W160" s="16">
        <v>0</v>
      </c>
    </row>
    <row r="161" spans="2:23" ht="18" x14ac:dyDescent="0.4">
      <c r="B161" s="213"/>
      <c r="C161" s="63">
        <v>13</v>
      </c>
      <c r="D161" s="85" t="s">
        <v>1390</v>
      </c>
      <c r="E161" s="173" t="s">
        <v>350</v>
      </c>
      <c r="F161" s="14">
        <v>1.25</v>
      </c>
      <c r="G161" s="173" t="s">
        <v>367</v>
      </c>
      <c r="H161" s="59">
        <f t="shared" ref="H161" si="244">+((N161*(1+($F$6)))+M161)</f>
        <v>1114.2846470019342</v>
      </c>
      <c r="I161" s="179">
        <f t="shared" ref="I161" si="245">+(N161+M161)</f>
        <v>857.39393133462295</v>
      </c>
      <c r="J161" s="183">
        <f t="shared" ref="J161" si="246">+(I161*(1-$F$5))</f>
        <v>728.78484163442954</v>
      </c>
      <c r="K161" s="163" t="s">
        <v>1149</v>
      </c>
      <c r="L161" s="107">
        <f t="shared" ref="L161" si="247">+(I161-J161)</f>
        <v>128.60908970019341</v>
      </c>
      <c r="M161" s="16">
        <f t="shared" ref="M161" si="248">+(IF(P161=0,0,IF(P161&lt;4.99,(P161*$M$3),IF(P161&lt;9.99,(P161*$M$4),IF(P161&lt;49.99,(P161*$M$5),IF(P161&lt;100,(P161*$M$6),IF(P161&gt;99.99,(P161*$M$7)))))))+(O161))</f>
        <v>343.61250000000001</v>
      </c>
      <c r="N161" s="187">
        <f t="shared" si="233"/>
        <v>513.78143133462288</v>
      </c>
      <c r="O161" s="16">
        <f t="shared" ref="O161" si="249">+(P161*$F$7)</f>
        <v>13.612500000000001</v>
      </c>
      <c r="P161" s="128">
        <v>165</v>
      </c>
      <c r="Q161" s="104">
        <f t="shared" ref="Q161" si="250">+(F161*$F$4)</f>
        <v>71.718750000000014</v>
      </c>
      <c r="R161" s="20">
        <f t="shared" ref="R161" si="251">(I161-(P161+O161+Q161))/I161</f>
        <v>0.70803239811794183</v>
      </c>
      <c r="S161" s="17">
        <f t="shared" ref="S161" si="252">+((($I$11+I161)-(P161+Q161+$Q$11)/(F161+($F$11)))/1.25)</f>
        <v>635.78657363912703</v>
      </c>
      <c r="T161" s="162"/>
      <c r="U161" s="50">
        <f t="shared" si="200"/>
        <v>165</v>
      </c>
      <c r="V161" s="162">
        <f t="shared" ref="V161" si="253">+(U161*$P$6)</f>
        <v>165</v>
      </c>
      <c r="W161" s="16">
        <v>0</v>
      </c>
    </row>
    <row r="162" spans="2:23" ht="18" x14ac:dyDescent="0.4">
      <c r="B162" s="213">
        <v>1</v>
      </c>
      <c r="C162" s="63">
        <v>13</v>
      </c>
      <c r="D162" s="85" t="s">
        <v>1391</v>
      </c>
      <c r="E162" s="5" t="s">
        <v>806</v>
      </c>
      <c r="F162" s="14">
        <v>0.5</v>
      </c>
      <c r="G162" s="5" t="s">
        <v>858</v>
      </c>
      <c r="H162" s="59">
        <f>+((N162*(1+($F$6)))+M162)</f>
        <v>384.50635880077374</v>
      </c>
      <c r="I162" s="179">
        <f>+(N162+M162)</f>
        <v>281.75007253384916</v>
      </c>
      <c r="J162" s="183">
        <f>+(I162*(1-$F$5))</f>
        <v>239.48756165377179</v>
      </c>
      <c r="K162" s="163" t="s">
        <v>1143</v>
      </c>
      <c r="L162" s="107">
        <f>+(I162-J162)</f>
        <v>42.262510880077372</v>
      </c>
      <c r="M162" s="16">
        <f>+(IF(P162=0,0,IF(P162&lt;4.99,(P162*$M$3),IF(P162&lt;9.99,(P162*$M$4),IF(P162&lt;49.99,(P162*$M$5),IF(P162&lt;100,(P162*$M$6),IF(P162&gt;99.99,(P162*$M$7)))))))+(O162))</f>
        <v>76.237499999999997</v>
      </c>
      <c r="N162" s="187">
        <f t="shared" si="233"/>
        <v>205.51257253384915</v>
      </c>
      <c r="O162" s="16">
        <f>+(P162*$F$7)</f>
        <v>1.2375</v>
      </c>
      <c r="P162" s="128">
        <v>15</v>
      </c>
      <c r="Q162" s="104">
        <f>+(F162*$F$4)</f>
        <v>28.687500000000004</v>
      </c>
      <c r="R162" s="20">
        <f>(I162-(P162+O162+Q162))/I162</f>
        <v>0.84055017414555322</v>
      </c>
      <c r="S162" s="17">
        <f>+((($I$11+I162)-(P162+Q162+$Q$11)/(F162+($F$11)))/1.25)</f>
        <v>238.70005802707934</v>
      </c>
      <c r="T162" s="162"/>
      <c r="U162" s="50">
        <f>($P162)</f>
        <v>15</v>
      </c>
      <c r="V162" s="162">
        <f>+(U162*$P$6)</f>
        <v>15</v>
      </c>
      <c r="W162" s="16">
        <v>0</v>
      </c>
    </row>
    <row r="163" spans="2:23" ht="18.5" thickBot="1" x14ac:dyDescent="0.45">
      <c r="B163" s="214"/>
      <c r="C163" s="64">
        <v>13</v>
      </c>
      <c r="D163" s="88">
        <v>11323</v>
      </c>
      <c r="E163" s="6" t="s">
        <v>213</v>
      </c>
      <c r="F163" s="53">
        <v>0.75</v>
      </c>
      <c r="G163" s="6" t="s">
        <v>891</v>
      </c>
      <c r="H163" s="177">
        <f t="shared" ref="H163" si="254">+((N163*(1+($F$6)))+M163)</f>
        <v>691.47828820116058</v>
      </c>
      <c r="I163" s="181">
        <f t="shared" ref="I163" si="255">+(N163+M163)</f>
        <v>537.34385880077366</v>
      </c>
      <c r="J163" s="186">
        <f t="shared" ref="J163" si="256">+(I163*(1-$F$5))</f>
        <v>456.7422799806576</v>
      </c>
      <c r="K163" s="56" t="s">
        <v>1154</v>
      </c>
      <c r="L163" s="108">
        <f t="shared" ref="L163" si="257">+(I163-J163)</f>
        <v>80.60157882011606</v>
      </c>
      <c r="M163" s="18">
        <f t="shared" ref="M163" si="258">+(IF(P163=0,0,IF(P163&lt;4.99,(P163*$M$3),IF(P163&lt;9.99,(P163*$M$4),IF(P163&lt;49.99,(P163*$M$5),IF(P163&lt;100,(P163*$M$6),IF(P163&gt;99.99,(P163*$M$7)))))))+(O163))</f>
        <v>229.07499999999999</v>
      </c>
      <c r="N163" s="190">
        <f t="shared" si="233"/>
        <v>308.26885880077373</v>
      </c>
      <c r="O163" s="18">
        <f t="shared" ref="O163" si="259">+(P163*$F$7)</f>
        <v>9.0750000000000011</v>
      </c>
      <c r="P163" s="129">
        <v>110</v>
      </c>
      <c r="Q163" s="105">
        <f t="shared" ref="Q163" si="260">+(F163*$F$4)</f>
        <v>43.031250000000007</v>
      </c>
      <c r="R163" s="110">
        <f t="shared" ref="R163" si="261">(I163-(P163+O163+Q163))/I163</f>
        <v>0.69831933994410311</v>
      </c>
      <c r="S163" s="109">
        <f t="shared" ref="S163" si="262">+((($I$11+I163)-(P163+Q163+$Q$11)/(F163+($F$11)))/1.25)</f>
        <v>384.77508704061893</v>
      </c>
      <c r="T163" s="3"/>
      <c r="U163" s="111">
        <f t="shared" si="200"/>
        <v>110</v>
      </c>
      <c r="V163" s="3">
        <f t="shared" si="148"/>
        <v>110</v>
      </c>
      <c r="W163" s="18">
        <f>P4</f>
        <v>0</v>
      </c>
    </row>
    <row r="164" spans="2:23" ht="18" x14ac:dyDescent="0.4">
      <c r="B164" s="213">
        <v>1</v>
      </c>
      <c r="C164" s="63">
        <v>14</v>
      </c>
      <c r="D164" s="86" t="s">
        <v>1392</v>
      </c>
      <c r="E164" s="54" t="s">
        <v>1104</v>
      </c>
      <c r="F164" s="14">
        <v>1</v>
      </c>
      <c r="G164" s="5" t="s">
        <v>724</v>
      </c>
      <c r="H164" s="59">
        <f t="shared" si="192"/>
        <v>1040.9752176015475</v>
      </c>
      <c r="I164" s="179">
        <f t="shared" si="193"/>
        <v>815.4626450676983</v>
      </c>
      <c r="J164" s="183">
        <f t="shared" si="201"/>
        <v>693.14324830754356</v>
      </c>
      <c r="K164" s="163" t="s">
        <v>1150</v>
      </c>
      <c r="L164" s="107">
        <f t="shared" si="194"/>
        <v>122.31939676015475</v>
      </c>
      <c r="M164" s="16">
        <f t="shared" si="195"/>
        <v>364.4375</v>
      </c>
      <c r="N164" s="187">
        <f t="shared" si="233"/>
        <v>451.0251450676983</v>
      </c>
      <c r="O164" s="16">
        <f t="shared" si="196"/>
        <v>14.4375</v>
      </c>
      <c r="P164" s="128">
        <v>175</v>
      </c>
      <c r="Q164" s="104">
        <f t="shared" si="197"/>
        <v>57.375000000000007</v>
      </c>
      <c r="R164" s="20">
        <f t="shared" si="198"/>
        <v>0.6973343886530694</v>
      </c>
      <c r="S164" s="17">
        <f t="shared" si="199"/>
        <v>584.33678272082534</v>
      </c>
      <c r="T164" s="162"/>
      <c r="U164" s="50">
        <f t="shared" si="200"/>
        <v>175</v>
      </c>
      <c r="V164" s="162">
        <f t="shared" ref="V164:V209" si="263">+(U164*$P$6)</f>
        <v>175</v>
      </c>
      <c r="W164" s="16">
        <f>P7</f>
        <v>40</v>
      </c>
    </row>
    <row r="165" spans="2:23" ht="18" x14ac:dyDescent="0.4">
      <c r="B165" s="213">
        <v>1</v>
      </c>
      <c r="C165" s="63">
        <v>14</v>
      </c>
      <c r="D165" s="86" t="s">
        <v>1393</v>
      </c>
      <c r="E165" s="54" t="s">
        <v>906</v>
      </c>
      <c r="F165" s="14">
        <v>1</v>
      </c>
      <c r="G165" s="5" t="s">
        <v>725</v>
      </c>
      <c r="H165" s="59">
        <f t="shared" si="192"/>
        <v>1072.2127176015474</v>
      </c>
      <c r="I165" s="179">
        <f t="shared" si="193"/>
        <v>846.70014506769826</v>
      </c>
      <c r="J165" s="183">
        <f t="shared" si="201"/>
        <v>719.69512330754355</v>
      </c>
      <c r="K165" s="163" t="s">
        <v>1151</v>
      </c>
      <c r="L165" s="107">
        <f t="shared" si="194"/>
        <v>127.0050217601547</v>
      </c>
      <c r="M165" s="16">
        <f t="shared" si="195"/>
        <v>395.67500000000001</v>
      </c>
      <c r="N165" s="187">
        <f t="shared" si="233"/>
        <v>451.0251450676983</v>
      </c>
      <c r="O165" s="16">
        <f t="shared" si="196"/>
        <v>15.675000000000001</v>
      </c>
      <c r="P165" s="128">
        <v>190</v>
      </c>
      <c r="Q165" s="104">
        <f t="shared" si="197"/>
        <v>57.375000000000007</v>
      </c>
      <c r="R165" s="20">
        <f t="shared" si="198"/>
        <v>0.689323308219148</v>
      </c>
      <c r="S165" s="17">
        <f t="shared" si="199"/>
        <v>601.32678272082535</v>
      </c>
      <c r="T165" s="162"/>
      <c r="U165" s="50">
        <f t="shared" si="200"/>
        <v>190</v>
      </c>
      <c r="V165" s="162">
        <f t="shared" si="263"/>
        <v>190</v>
      </c>
      <c r="W165" s="16">
        <f>P7</f>
        <v>40</v>
      </c>
    </row>
    <row r="166" spans="2:23" ht="18" x14ac:dyDescent="0.4">
      <c r="B166" s="213">
        <v>1</v>
      </c>
      <c r="C166" s="63">
        <v>14</v>
      </c>
      <c r="D166" s="85" t="s">
        <v>1394</v>
      </c>
      <c r="E166" s="5" t="s">
        <v>597</v>
      </c>
      <c r="F166" s="14">
        <v>0.5</v>
      </c>
      <c r="G166" s="5" t="s">
        <v>891</v>
      </c>
      <c r="H166" s="59">
        <f t="shared" si="192"/>
        <v>546.15635880077366</v>
      </c>
      <c r="I166" s="179">
        <f t="shared" si="193"/>
        <v>423.40007253384914</v>
      </c>
      <c r="J166" s="183">
        <f t="shared" si="201"/>
        <v>359.89006165377174</v>
      </c>
      <c r="K166" s="163" t="s">
        <v>1154</v>
      </c>
      <c r="L166" s="107">
        <f t="shared" si="194"/>
        <v>63.510010880077402</v>
      </c>
      <c r="M166" s="16">
        <f t="shared" si="195"/>
        <v>177.88749999999999</v>
      </c>
      <c r="N166" s="187">
        <f t="shared" si="233"/>
        <v>245.51257253384915</v>
      </c>
      <c r="O166" s="16">
        <f t="shared" si="196"/>
        <v>2.8875000000000002</v>
      </c>
      <c r="P166" s="128">
        <v>35</v>
      </c>
      <c r="Q166" s="104">
        <f t="shared" si="197"/>
        <v>28.687500000000004</v>
      </c>
      <c r="R166" s="20">
        <f t="shared" si="198"/>
        <v>0.84276100945949273</v>
      </c>
      <c r="S166" s="17">
        <f t="shared" si="199"/>
        <v>336.02005802707936</v>
      </c>
      <c r="T166" s="162"/>
      <c r="U166" s="50">
        <f t="shared" si="200"/>
        <v>35</v>
      </c>
      <c r="V166" s="162">
        <f t="shared" si="263"/>
        <v>35</v>
      </c>
      <c r="W166" s="16">
        <f>P7</f>
        <v>40</v>
      </c>
    </row>
    <row r="167" spans="2:23" ht="18" x14ac:dyDescent="0.4">
      <c r="B167" s="213">
        <v>1</v>
      </c>
      <c r="C167" s="63">
        <v>14</v>
      </c>
      <c r="D167" s="86" t="s">
        <v>1395</v>
      </c>
      <c r="E167" s="5" t="s">
        <v>892</v>
      </c>
      <c r="F167" s="14">
        <v>0.5</v>
      </c>
      <c r="G167" s="5" t="s">
        <v>894</v>
      </c>
      <c r="H167" s="59">
        <f t="shared" si="192"/>
        <v>332.51635880077373</v>
      </c>
      <c r="I167" s="179">
        <f t="shared" si="193"/>
        <v>229.76007253384915</v>
      </c>
      <c r="J167" s="183">
        <f t="shared" si="201"/>
        <v>195.29606165377177</v>
      </c>
      <c r="K167" s="163" t="s">
        <v>1155</v>
      </c>
      <c r="L167" s="107">
        <f t="shared" si="194"/>
        <v>34.464010880077382</v>
      </c>
      <c r="M167" s="16">
        <f t="shared" si="195"/>
        <v>24.247499999999999</v>
      </c>
      <c r="N167" s="187">
        <f t="shared" si="233"/>
        <v>205.51257253384915</v>
      </c>
      <c r="O167" s="16">
        <f t="shared" si="196"/>
        <v>0.2475</v>
      </c>
      <c r="P167" s="128">
        <v>3</v>
      </c>
      <c r="Q167" s="104">
        <f t="shared" si="197"/>
        <v>28.687500000000004</v>
      </c>
      <c r="R167" s="20">
        <f t="shared" si="198"/>
        <v>0.86100718176220448</v>
      </c>
      <c r="S167" s="17">
        <f t="shared" si="199"/>
        <v>206.70805802707932</v>
      </c>
      <c r="T167" s="162"/>
      <c r="U167" s="50">
        <f t="shared" si="200"/>
        <v>3</v>
      </c>
      <c r="V167" s="162">
        <f t="shared" si="263"/>
        <v>3</v>
      </c>
      <c r="W167" s="16">
        <v>0</v>
      </c>
    </row>
    <row r="168" spans="2:23" ht="18" x14ac:dyDescent="0.4">
      <c r="B168" s="213">
        <v>1</v>
      </c>
      <c r="C168" s="63">
        <v>14</v>
      </c>
      <c r="D168" s="86" t="s">
        <v>1396</v>
      </c>
      <c r="E168" s="54" t="s">
        <v>907</v>
      </c>
      <c r="F168" s="14">
        <v>1</v>
      </c>
      <c r="G168" s="5" t="s">
        <v>895</v>
      </c>
      <c r="H168" s="59">
        <f t="shared" si="192"/>
        <v>684.62021760154744</v>
      </c>
      <c r="I168" s="179">
        <f t="shared" si="193"/>
        <v>459.10764506769829</v>
      </c>
      <c r="J168" s="183">
        <f t="shared" si="201"/>
        <v>390.24149830754351</v>
      </c>
      <c r="K168" s="163" t="s">
        <v>1156</v>
      </c>
      <c r="L168" s="107">
        <f t="shared" si="194"/>
        <v>68.866146760154777</v>
      </c>
      <c r="M168" s="16">
        <f t="shared" si="195"/>
        <v>8.0824999999999996</v>
      </c>
      <c r="N168" s="187">
        <f t="shared" si="233"/>
        <v>451.0251450676983</v>
      </c>
      <c r="O168" s="16">
        <f t="shared" si="196"/>
        <v>8.2500000000000004E-2</v>
      </c>
      <c r="P168" s="128">
        <v>1</v>
      </c>
      <c r="Q168" s="104">
        <f t="shared" si="197"/>
        <v>57.375000000000007</v>
      </c>
      <c r="R168" s="20">
        <f t="shared" si="198"/>
        <v>0.87267147339404449</v>
      </c>
      <c r="S168" s="17">
        <f t="shared" si="199"/>
        <v>392.05278272082529</v>
      </c>
      <c r="T168" s="162"/>
      <c r="U168" s="50">
        <f t="shared" si="200"/>
        <v>1</v>
      </c>
      <c r="V168" s="162">
        <f t="shared" si="263"/>
        <v>1</v>
      </c>
      <c r="W168" s="16">
        <f>P7</f>
        <v>40</v>
      </c>
    </row>
    <row r="169" spans="2:23" ht="18.5" thickBot="1" x14ac:dyDescent="0.45">
      <c r="B169" s="214">
        <v>1</v>
      </c>
      <c r="C169" s="64">
        <v>14</v>
      </c>
      <c r="D169" s="197" t="s">
        <v>1465</v>
      </c>
      <c r="E169" s="198" t="s">
        <v>1115</v>
      </c>
      <c r="F169" s="15">
        <v>0.5</v>
      </c>
      <c r="G169" s="6" t="s">
        <v>896</v>
      </c>
      <c r="H169" s="177">
        <f t="shared" si="192"/>
        <v>376.35135880077371</v>
      </c>
      <c r="I169" s="181">
        <f t="shared" si="193"/>
        <v>253.59507253384916</v>
      </c>
      <c r="J169" s="186">
        <f t="shared" si="201"/>
        <v>215.55581165377177</v>
      </c>
      <c r="K169" s="56" t="s">
        <v>1157</v>
      </c>
      <c r="L169" s="108">
        <f t="shared" si="194"/>
        <v>38.039260880077393</v>
      </c>
      <c r="M169" s="18">
        <f t="shared" si="195"/>
        <v>8.0824999999999996</v>
      </c>
      <c r="N169" s="190">
        <f t="shared" si="233"/>
        <v>245.51257253384915</v>
      </c>
      <c r="O169" s="18">
        <f t="shared" si="196"/>
        <v>8.2500000000000004E-2</v>
      </c>
      <c r="P169" s="129">
        <v>1</v>
      </c>
      <c r="Q169" s="105">
        <f t="shared" si="197"/>
        <v>28.687500000000004</v>
      </c>
      <c r="R169" s="110">
        <f t="shared" si="198"/>
        <v>0.88260812916218478</v>
      </c>
      <c r="S169" s="109">
        <f t="shared" si="199"/>
        <v>227.3760580270793</v>
      </c>
      <c r="T169" s="3"/>
      <c r="U169" s="111">
        <f t="shared" si="200"/>
        <v>1</v>
      </c>
      <c r="V169" s="3">
        <f t="shared" si="263"/>
        <v>1</v>
      </c>
      <c r="W169" s="18">
        <f>P7</f>
        <v>40</v>
      </c>
    </row>
    <row r="170" spans="2:23" ht="18" x14ac:dyDescent="0.4">
      <c r="B170" s="213">
        <v>1</v>
      </c>
      <c r="C170" s="63">
        <v>15</v>
      </c>
      <c r="D170" s="86" t="s">
        <v>1466</v>
      </c>
      <c r="E170" s="54" t="s">
        <v>1116</v>
      </c>
      <c r="F170" s="14">
        <v>1</v>
      </c>
      <c r="G170" s="5" t="s">
        <v>1080</v>
      </c>
      <c r="H170" s="59">
        <f t="shared" ref="H170:H214" si="264">+((N170*(1+($F$6)))+M170)</f>
        <v>921.4877176015475</v>
      </c>
      <c r="I170" s="179">
        <f t="shared" ref="I170:I214" si="265">+(N170+M170)</f>
        <v>695.97514506769835</v>
      </c>
      <c r="J170" s="183">
        <f t="shared" si="201"/>
        <v>591.57887330754363</v>
      </c>
      <c r="K170" s="163" t="s">
        <v>1158</v>
      </c>
      <c r="L170" s="107">
        <f t="shared" ref="L170:L209" si="266">+(I170-J170)</f>
        <v>104.39627176015472</v>
      </c>
      <c r="M170" s="16">
        <f t="shared" ref="M170:M209" si="267">+(IF(P170=0,0,IF(P170&lt;4.99,(P170*$M$3),IF(P170&lt;9.99,(P170*$M$4),IF(P170&lt;49.99,(P170*$M$5),IF(P170&lt;100,(P170*$M$6),IF(P170&gt;99.99,(P170*$M$7)))))))+(O170))</f>
        <v>244.95</v>
      </c>
      <c r="N170" s="187">
        <f t="shared" si="233"/>
        <v>451.0251450676983</v>
      </c>
      <c r="O170" s="16">
        <f t="shared" ref="O170:O209" si="268">+(P170*$F$7)</f>
        <v>4.95</v>
      </c>
      <c r="P170" s="128">
        <v>60</v>
      </c>
      <c r="Q170" s="104">
        <f t="shared" ref="Q170:Q209" si="269">+(F170*$F$4)</f>
        <v>57.375000000000007</v>
      </c>
      <c r="R170" s="20">
        <f t="shared" ref="R170:R209" si="270">(I170-(P170+O170+Q170))/I170</f>
        <v>0.82423941304958337</v>
      </c>
      <c r="S170" s="17">
        <f t="shared" ref="S170:S209" si="271">+((($I$11+I170)-(P170+Q170+$Q$11)/(F170+($F$11)))/1.25)</f>
        <v>550.08011605415868</v>
      </c>
      <c r="T170" s="162"/>
      <c r="U170" s="50">
        <f t="shared" ref="U170:U210" si="272">($P170)</f>
        <v>60</v>
      </c>
      <c r="V170" s="162">
        <f t="shared" si="263"/>
        <v>60</v>
      </c>
      <c r="W170" s="16">
        <f>P7</f>
        <v>40</v>
      </c>
    </row>
    <row r="171" spans="2:23" ht="18.5" thickBot="1" x14ac:dyDescent="0.45">
      <c r="B171" s="214">
        <v>1</v>
      </c>
      <c r="C171" s="64">
        <v>15</v>
      </c>
      <c r="D171" s="88" t="s">
        <v>1467</v>
      </c>
      <c r="E171" s="198" t="s">
        <v>1117</v>
      </c>
      <c r="F171" s="15">
        <v>1</v>
      </c>
      <c r="G171" s="6" t="s">
        <v>903</v>
      </c>
      <c r="H171" s="177">
        <f t="shared" si="264"/>
        <v>692.70271760154742</v>
      </c>
      <c r="I171" s="181">
        <f t="shared" si="265"/>
        <v>467.19014506769832</v>
      </c>
      <c r="J171" s="186">
        <f t="shared" si="201"/>
        <v>397.11162330754354</v>
      </c>
      <c r="K171" s="56" t="s">
        <v>1265</v>
      </c>
      <c r="L171" s="108">
        <f t="shared" si="266"/>
        <v>70.078521760154786</v>
      </c>
      <c r="M171" s="18">
        <f t="shared" si="267"/>
        <v>16.164999999999999</v>
      </c>
      <c r="N171" s="190">
        <f t="shared" si="233"/>
        <v>451.0251450676983</v>
      </c>
      <c r="O171" s="18">
        <f t="shared" si="268"/>
        <v>0.16500000000000001</v>
      </c>
      <c r="P171" s="129">
        <v>2</v>
      </c>
      <c r="Q171" s="105">
        <f t="shared" si="269"/>
        <v>57.375000000000007</v>
      </c>
      <c r="R171" s="110">
        <f t="shared" si="270"/>
        <v>0.87255724327966644</v>
      </c>
      <c r="S171" s="109">
        <f t="shared" si="271"/>
        <v>397.98544938749194</v>
      </c>
      <c r="T171" s="3"/>
      <c r="U171" s="111">
        <f t="shared" si="272"/>
        <v>2</v>
      </c>
      <c r="V171" s="3">
        <f t="shared" si="263"/>
        <v>2</v>
      </c>
      <c r="W171" s="18">
        <f>P7</f>
        <v>40</v>
      </c>
    </row>
    <row r="172" spans="2:23" ht="18" x14ac:dyDescent="0.4">
      <c r="B172" s="213">
        <v>1</v>
      </c>
      <c r="C172" s="63">
        <v>16</v>
      </c>
      <c r="D172" s="86" t="s">
        <v>1468</v>
      </c>
      <c r="E172" s="173" t="s">
        <v>351</v>
      </c>
      <c r="F172" s="14">
        <v>0.5</v>
      </c>
      <c r="G172" s="5" t="s">
        <v>904</v>
      </c>
      <c r="H172" s="59">
        <f t="shared" si="264"/>
        <v>384.50635880077374</v>
      </c>
      <c r="I172" s="179">
        <f t="shared" si="265"/>
        <v>281.75007253384916</v>
      </c>
      <c r="J172" s="183">
        <f t="shared" si="201"/>
        <v>239.48756165377179</v>
      </c>
      <c r="K172" s="163" t="s">
        <v>1266</v>
      </c>
      <c r="L172" s="107">
        <f t="shared" si="266"/>
        <v>42.262510880077372</v>
      </c>
      <c r="M172" s="16">
        <f t="shared" si="267"/>
        <v>76.237499999999997</v>
      </c>
      <c r="N172" s="187">
        <f t="shared" si="233"/>
        <v>205.51257253384915</v>
      </c>
      <c r="O172" s="16">
        <f t="shared" si="268"/>
        <v>1.2375</v>
      </c>
      <c r="P172" s="128">
        <v>15</v>
      </c>
      <c r="Q172" s="104">
        <f t="shared" si="269"/>
        <v>28.687500000000004</v>
      </c>
      <c r="R172" s="20">
        <f t="shared" si="270"/>
        <v>0.84055017414555322</v>
      </c>
      <c r="S172" s="17">
        <f t="shared" si="271"/>
        <v>238.70005802707934</v>
      </c>
      <c r="T172" s="162"/>
      <c r="U172" s="50">
        <f t="shared" si="272"/>
        <v>15</v>
      </c>
      <c r="V172" s="162">
        <f t="shared" si="263"/>
        <v>15</v>
      </c>
      <c r="W172" s="16">
        <v>0</v>
      </c>
    </row>
    <row r="173" spans="2:23" ht="18" x14ac:dyDescent="0.4">
      <c r="B173" s="213">
        <v>1</v>
      </c>
      <c r="C173" s="63">
        <v>16</v>
      </c>
      <c r="D173" s="86" t="s">
        <v>206</v>
      </c>
      <c r="E173" s="5" t="s">
        <v>885</v>
      </c>
      <c r="F173" s="14">
        <v>0.5</v>
      </c>
      <c r="G173" s="5" t="s">
        <v>905</v>
      </c>
      <c r="H173" s="59">
        <f t="shared" si="264"/>
        <v>572.39385880077373</v>
      </c>
      <c r="I173" s="179">
        <f t="shared" si="265"/>
        <v>449.63757253384915</v>
      </c>
      <c r="J173" s="183">
        <f t="shared" ref="J173:J216" si="273">+(I173*(1-$F$5))</f>
        <v>382.19193665377179</v>
      </c>
      <c r="K173" s="163" t="s">
        <v>1267</v>
      </c>
      <c r="L173" s="107">
        <f t="shared" si="266"/>
        <v>67.445635880077361</v>
      </c>
      <c r="M173" s="16">
        <f t="shared" si="267"/>
        <v>204.125</v>
      </c>
      <c r="N173" s="187">
        <f t="shared" si="233"/>
        <v>245.51257253384915</v>
      </c>
      <c r="O173" s="16">
        <f t="shared" si="268"/>
        <v>4.125</v>
      </c>
      <c r="P173" s="128">
        <v>50</v>
      </c>
      <c r="Q173" s="104">
        <f t="shared" si="269"/>
        <v>28.687500000000004</v>
      </c>
      <c r="R173" s="20">
        <f t="shared" si="270"/>
        <v>0.81582388781852566</v>
      </c>
      <c r="S173" s="17">
        <f t="shared" si="271"/>
        <v>345.01005802707931</v>
      </c>
      <c r="T173" s="162"/>
      <c r="U173" s="50">
        <f t="shared" si="272"/>
        <v>50</v>
      </c>
      <c r="V173" s="162">
        <f t="shared" si="263"/>
        <v>50</v>
      </c>
      <c r="W173" s="16">
        <f>P7</f>
        <v>40</v>
      </c>
    </row>
    <row r="174" spans="2:23" ht="18" x14ac:dyDescent="0.4">
      <c r="B174" s="213">
        <v>1</v>
      </c>
      <c r="C174" s="63">
        <v>16</v>
      </c>
      <c r="D174" s="86" t="s">
        <v>207</v>
      </c>
      <c r="E174" s="5" t="s">
        <v>738</v>
      </c>
      <c r="F174" s="14">
        <v>0.25</v>
      </c>
      <c r="G174" s="5" t="s">
        <v>739</v>
      </c>
      <c r="H174" s="59">
        <f t="shared" si="264"/>
        <v>184.54692940038686</v>
      </c>
      <c r="I174" s="179">
        <f t="shared" si="265"/>
        <v>133.16878626692457</v>
      </c>
      <c r="J174" s="183">
        <f t="shared" si="273"/>
        <v>113.19346832688588</v>
      </c>
      <c r="K174" s="163" t="s">
        <v>1268</v>
      </c>
      <c r="L174" s="107">
        <f t="shared" si="266"/>
        <v>19.975317940038693</v>
      </c>
      <c r="M174" s="16">
        <f t="shared" si="267"/>
        <v>30.412500000000001</v>
      </c>
      <c r="N174" s="187">
        <f t="shared" si="233"/>
        <v>102.75628626692458</v>
      </c>
      <c r="O174" s="16">
        <f t="shared" si="268"/>
        <v>0.41250000000000003</v>
      </c>
      <c r="P174" s="128">
        <v>5</v>
      </c>
      <c r="Q174" s="104">
        <f t="shared" si="269"/>
        <v>14.343750000000002</v>
      </c>
      <c r="R174" s="20">
        <f t="shared" si="270"/>
        <v>0.8516450396987143</v>
      </c>
      <c r="S174" s="17">
        <f t="shared" si="271"/>
        <v>126.50169568020632</v>
      </c>
      <c r="T174" s="162"/>
      <c r="U174" s="50">
        <f t="shared" si="272"/>
        <v>5</v>
      </c>
      <c r="V174" s="162">
        <f t="shared" si="263"/>
        <v>5</v>
      </c>
      <c r="W174" s="16">
        <v>0</v>
      </c>
    </row>
    <row r="175" spans="2:23" ht="18.5" thickBot="1" x14ac:dyDescent="0.45">
      <c r="B175" s="214">
        <v>1</v>
      </c>
      <c r="C175" s="64">
        <v>16</v>
      </c>
      <c r="D175" s="88" t="s">
        <v>208</v>
      </c>
      <c r="E175" s="6" t="s">
        <v>740</v>
      </c>
      <c r="F175" s="15">
        <v>0.5</v>
      </c>
      <c r="G175" s="6" t="s">
        <v>741</v>
      </c>
      <c r="H175" s="177">
        <f t="shared" si="264"/>
        <v>308.26885880077373</v>
      </c>
      <c r="I175" s="181">
        <f t="shared" si="265"/>
        <v>205.51257253384915</v>
      </c>
      <c r="J175" s="186">
        <f t="shared" si="273"/>
        <v>174.68568665377177</v>
      </c>
      <c r="K175" s="56" t="s">
        <v>1269</v>
      </c>
      <c r="L175" s="108">
        <f t="shared" si="266"/>
        <v>30.826885880077384</v>
      </c>
      <c r="M175" s="18">
        <f t="shared" si="267"/>
        <v>0</v>
      </c>
      <c r="N175" s="190">
        <f t="shared" si="233"/>
        <v>205.51257253384915</v>
      </c>
      <c r="O175" s="18">
        <f t="shared" si="268"/>
        <v>0</v>
      </c>
      <c r="P175" s="129">
        <v>0</v>
      </c>
      <c r="Q175" s="105">
        <f t="shared" si="269"/>
        <v>28.687500000000004</v>
      </c>
      <c r="R175" s="110">
        <f t="shared" si="270"/>
        <v>0.86041000000000001</v>
      </c>
      <c r="S175" s="109">
        <f t="shared" si="271"/>
        <v>189.71005802707933</v>
      </c>
      <c r="T175" s="3"/>
      <c r="U175" s="111">
        <f t="shared" si="272"/>
        <v>0</v>
      </c>
      <c r="V175" s="3">
        <f t="shared" si="263"/>
        <v>0</v>
      </c>
      <c r="W175" s="18">
        <v>0</v>
      </c>
    </row>
    <row r="176" spans="2:23" ht="18" x14ac:dyDescent="0.4">
      <c r="B176" s="213">
        <v>1</v>
      </c>
      <c r="C176" s="63">
        <v>17</v>
      </c>
      <c r="D176" s="86" t="s">
        <v>1489</v>
      </c>
      <c r="E176" s="5" t="s">
        <v>742</v>
      </c>
      <c r="F176" s="14">
        <v>0.08</v>
      </c>
      <c r="G176" s="5" t="s">
        <v>1090</v>
      </c>
      <c r="H176" s="59">
        <f t="shared" si="264"/>
        <v>51.343642408123792</v>
      </c>
      <c r="I176" s="179">
        <f t="shared" si="265"/>
        <v>34.902636605415864</v>
      </c>
      <c r="J176" s="183">
        <f t="shared" si="273"/>
        <v>29.667241114603485</v>
      </c>
      <c r="K176" s="163" t="s">
        <v>1105</v>
      </c>
      <c r="L176" s="107">
        <f t="shared" si="266"/>
        <v>5.2353954908123796</v>
      </c>
      <c r="M176" s="16">
        <f t="shared" si="267"/>
        <v>2.0206249999999999</v>
      </c>
      <c r="N176" s="187">
        <f t="shared" si="233"/>
        <v>32.882011605415862</v>
      </c>
      <c r="O176" s="16">
        <f t="shared" si="268"/>
        <v>2.0625000000000001E-2</v>
      </c>
      <c r="P176" s="128">
        <v>0.25</v>
      </c>
      <c r="Q176" s="104">
        <f t="shared" si="269"/>
        <v>4.5900000000000007</v>
      </c>
      <c r="R176" s="20">
        <f t="shared" si="270"/>
        <v>0.86073759828087681</v>
      </c>
      <c r="S176" s="17">
        <f t="shared" si="271"/>
        <v>52.877281698125785</v>
      </c>
      <c r="T176" s="162"/>
      <c r="U176" s="50">
        <f t="shared" si="272"/>
        <v>0.25</v>
      </c>
      <c r="V176" s="162">
        <f t="shared" si="263"/>
        <v>0.25</v>
      </c>
      <c r="W176" s="16">
        <v>0</v>
      </c>
    </row>
    <row r="177" spans="1:23" ht="18" x14ac:dyDescent="0.4">
      <c r="B177" s="213">
        <v>1</v>
      </c>
      <c r="C177" s="63">
        <v>17</v>
      </c>
      <c r="D177" s="86" t="s">
        <v>1490</v>
      </c>
      <c r="E177" s="5" t="s">
        <v>1091</v>
      </c>
      <c r="F177" s="14">
        <v>0.08</v>
      </c>
      <c r="G177" s="5" t="s">
        <v>1092</v>
      </c>
      <c r="H177" s="59">
        <v>40</v>
      </c>
      <c r="I177" s="179">
        <v>35</v>
      </c>
      <c r="J177" s="183">
        <f t="shared" si="273"/>
        <v>29.75</v>
      </c>
      <c r="K177" s="163" t="s">
        <v>1106</v>
      </c>
      <c r="L177" s="107">
        <f t="shared" si="266"/>
        <v>5.25</v>
      </c>
      <c r="M177" s="16">
        <f t="shared" si="267"/>
        <v>16.164999999999999</v>
      </c>
      <c r="N177" s="187">
        <f t="shared" si="233"/>
        <v>32.882011605415862</v>
      </c>
      <c r="O177" s="16">
        <f t="shared" si="268"/>
        <v>0.16500000000000001</v>
      </c>
      <c r="P177" s="128">
        <v>2</v>
      </c>
      <c r="Q177" s="104">
        <f t="shared" si="269"/>
        <v>4.5900000000000007</v>
      </c>
      <c r="R177" s="20">
        <f t="shared" si="270"/>
        <v>0.80699999999999994</v>
      </c>
      <c r="S177" s="17">
        <f t="shared" si="271"/>
        <v>50.541379310344823</v>
      </c>
      <c r="T177" s="162"/>
      <c r="U177" s="50">
        <f t="shared" si="272"/>
        <v>2</v>
      </c>
      <c r="V177" s="162">
        <f t="shared" si="263"/>
        <v>2</v>
      </c>
      <c r="W177" s="16">
        <v>0</v>
      </c>
    </row>
    <row r="178" spans="1:23" ht="18" x14ac:dyDescent="0.4">
      <c r="B178" s="213">
        <v>1</v>
      </c>
      <c r="C178" s="63">
        <v>17</v>
      </c>
      <c r="D178" s="86" t="s">
        <v>1497</v>
      </c>
      <c r="E178" s="5" t="s">
        <v>1093</v>
      </c>
      <c r="F178" s="14">
        <v>0.08</v>
      </c>
      <c r="G178" s="5" t="s">
        <v>1094</v>
      </c>
      <c r="H178" s="59">
        <v>40</v>
      </c>
      <c r="I178" s="179">
        <v>35</v>
      </c>
      <c r="J178" s="183">
        <f t="shared" si="273"/>
        <v>29.75</v>
      </c>
      <c r="K178" s="163" t="s">
        <v>1107</v>
      </c>
      <c r="L178" s="107">
        <f t="shared" si="266"/>
        <v>5.25</v>
      </c>
      <c r="M178" s="16">
        <f t="shared" si="267"/>
        <v>32.33</v>
      </c>
      <c r="N178" s="187">
        <f t="shared" si="233"/>
        <v>32.882011605415862</v>
      </c>
      <c r="O178" s="16">
        <f t="shared" si="268"/>
        <v>0.33</v>
      </c>
      <c r="P178" s="128">
        <v>4</v>
      </c>
      <c r="Q178" s="104">
        <f t="shared" si="269"/>
        <v>4.5900000000000007</v>
      </c>
      <c r="R178" s="20">
        <f t="shared" si="270"/>
        <v>0.74514285714285711</v>
      </c>
      <c r="S178" s="17">
        <f t="shared" si="271"/>
        <v>47.782758620689648</v>
      </c>
      <c r="T178" s="162"/>
      <c r="U178" s="50">
        <f t="shared" si="272"/>
        <v>4</v>
      </c>
      <c r="V178" s="162">
        <f t="shared" si="263"/>
        <v>4</v>
      </c>
      <c r="W178" s="16">
        <v>0</v>
      </c>
    </row>
    <row r="179" spans="1:23" ht="18" x14ac:dyDescent="0.4">
      <c r="B179" s="213">
        <v>1</v>
      </c>
      <c r="C179" s="63">
        <v>17</v>
      </c>
      <c r="D179" s="86" t="s">
        <v>1498</v>
      </c>
      <c r="E179" s="5" t="s">
        <v>945</v>
      </c>
      <c r="F179" s="14">
        <v>0.08</v>
      </c>
      <c r="G179" s="5" t="s">
        <v>946</v>
      </c>
      <c r="H179" s="59">
        <f t="shared" si="264"/>
        <v>125.56051740812379</v>
      </c>
      <c r="I179" s="179">
        <v>99</v>
      </c>
      <c r="J179" s="183">
        <f t="shared" si="273"/>
        <v>84.149999999999991</v>
      </c>
      <c r="K179" s="163" t="s">
        <v>1108</v>
      </c>
      <c r="L179" s="107">
        <f t="shared" si="266"/>
        <v>14.850000000000009</v>
      </c>
      <c r="M179" s="16">
        <f t="shared" si="267"/>
        <v>76.237499999999997</v>
      </c>
      <c r="N179" s="187">
        <f t="shared" si="233"/>
        <v>32.882011605415862</v>
      </c>
      <c r="O179" s="16">
        <f t="shared" si="268"/>
        <v>1.2375</v>
      </c>
      <c r="P179" s="128">
        <v>15</v>
      </c>
      <c r="Q179" s="104">
        <f t="shared" si="269"/>
        <v>4.5900000000000007</v>
      </c>
      <c r="R179" s="20">
        <f t="shared" si="270"/>
        <v>0.78962121212121217</v>
      </c>
      <c r="S179" s="17">
        <f t="shared" si="271"/>
        <v>83.810344827586192</v>
      </c>
      <c r="T179" s="162"/>
      <c r="U179" s="50">
        <f t="shared" si="272"/>
        <v>15</v>
      </c>
      <c r="V179" s="162">
        <f t="shared" si="263"/>
        <v>15</v>
      </c>
      <c r="W179" s="16">
        <v>0</v>
      </c>
    </row>
    <row r="180" spans="1:23" ht="18" x14ac:dyDescent="0.4">
      <c r="B180" s="213">
        <v>1</v>
      </c>
      <c r="C180" s="63">
        <v>17</v>
      </c>
      <c r="D180" s="86" t="s">
        <v>1499</v>
      </c>
      <c r="E180" s="5" t="s">
        <v>947</v>
      </c>
      <c r="F180" s="14">
        <v>0.08</v>
      </c>
      <c r="G180" s="5" t="s">
        <v>948</v>
      </c>
      <c r="H180" s="59">
        <f t="shared" si="264"/>
        <v>125.56051740812379</v>
      </c>
      <c r="I180" s="179">
        <v>99</v>
      </c>
      <c r="J180" s="183">
        <f t="shared" si="273"/>
        <v>84.149999999999991</v>
      </c>
      <c r="K180" s="163" t="s">
        <v>1109</v>
      </c>
      <c r="L180" s="107">
        <f t="shared" si="266"/>
        <v>14.850000000000009</v>
      </c>
      <c r="M180" s="16">
        <f t="shared" si="267"/>
        <v>76.237499999999997</v>
      </c>
      <c r="N180" s="187">
        <f t="shared" si="233"/>
        <v>32.882011605415862</v>
      </c>
      <c r="O180" s="16">
        <f t="shared" si="268"/>
        <v>1.2375</v>
      </c>
      <c r="P180" s="128">
        <v>15</v>
      </c>
      <c r="Q180" s="104">
        <f t="shared" si="269"/>
        <v>4.5900000000000007</v>
      </c>
      <c r="R180" s="20">
        <f t="shared" si="270"/>
        <v>0.78962121212121217</v>
      </c>
      <c r="S180" s="17">
        <f t="shared" si="271"/>
        <v>83.810344827586192</v>
      </c>
      <c r="T180" s="162"/>
      <c r="U180" s="50">
        <f t="shared" si="272"/>
        <v>15</v>
      </c>
      <c r="V180" s="162">
        <f t="shared" si="263"/>
        <v>15</v>
      </c>
      <c r="W180" s="16">
        <v>0</v>
      </c>
    </row>
    <row r="181" spans="1:23" ht="18" x14ac:dyDescent="0.4">
      <c r="B181" s="213">
        <v>1</v>
      </c>
      <c r="C181" s="63">
        <v>17</v>
      </c>
      <c r="D181" s="86" t="s">
        <v>1500</v>
      </c>
      <c r="E181" s="54" t="s">
        <v>1118</v>
      </c>
      <c r="F181" s="14">
        <v>0.08</v>
      </c>
      <c r="G181" s="5" t="s">
        <v>949</v>
      </c>
      <c r="H181" s="59">
        <f t="shared" si="264"/>
        <v>201.79801740812377</v>
      </c>
      <c r="I181" s="179">
        <f t="shared" si="265"/>
        <v>185.35701160541586</v>
      </c>
      <c r="J181" s="183">
        <f t="shared" si="273"/>
        <v>157.55345986460347</v>
      </c>
      <c r="K181" s="163" t="s">
        <v>1110</v>
      </c>
      <c r="L181" s="107">
        <f t="shared" si="266"/>
        <v>27.803551740812395</v>
      </c>
      <c r="M181" s="16">
        <f t="shared" si="267"/>
        <v>152.47499999999999</v>
      </c>
      <c r="N181" s="187">
        <f t="shared" si="233"/>
        <v>32.882011605415862</v>
      </c>
      <c r="O181" s="16">
        <f t="shared" si="268"/>
        <v>2.4750000000000001</v>
      </c>
      <c r="P181" s="128">
        <v>30</v>
      </c>
      <c r="Q181" s="104">
        <f t="shared" si="269"/>
        <v>4.5900000000000007</v>
      </c>
      <c r="R181" s="20">
        <f t="shared" si="270"/>
        <v>0.80003454048502254</v>
      </c>
      <c r="S181" s="17">
        <f t="shared" si="271"/>
        <v>132.20629893950513</v>
      </c>
      <c r="T181" s="162"/>
      <c r="U181" s="50">
        <f t="shared" si="272"/>
        <v>30</v>
      </c>
      <c r="V181" s="162">
        <f t="shared" si="263"/>
        <v>30</v>
      </c>
      <c r="W181" s="16">
        <v>0</v>
      </c>
    </row>
    <row r="182" spans="1:23" ht="18" x14ac:dyDescent="0.4">
      <c r="B182" s="213">
        <v>1</v>
      </c>
      <c r="C182" s="63">
        <v>17</v>
      </c>
      <c r="D182" s="86" t="s">
        <v>1501</v>
      </c>
      <c r="E182" s="5" t="s">
        <v>950</v>
      </c>
      <c r="F182" s="14">
        <v>0.25</v>
      </c>
      <c r="G182" s="5" t="s">
        <v>921</v>
      </c>
      <c r="H182" s="59">
        <f t="shared" si="264"/>
        <v>162.21692940038687</v>
      </c>
      <c r="I182" s="179">
        <f t="shared" si="265"/>
        <v>110.83878626692457</v>
      </c>
      <c r="J182" s="183">
        <f t="shared" si="273"/>
        <v>94.212968326885886</v>
      </c>
      <c r="K182" s="163" t="s">
        <v>1111</v>
      </c>
      <c r="L182" s="107">
        <f t="shared" si="266"/>
        <v>16.625817940038687</v>
      </c>
      <c r="M182" s="16">
        <f t="shared" si="267"/>
        <v>8.0824999999999996</v>
      </c>
      <c r="N182" s="187">
        <f t="shared" si="233"/>
        <v>102.75628626692458</v>
      </c>
      <c r="O182" s="16">
        <f t="shared" si="268"/>
        <v>8.2500000000000004E-2</v>
      </c>
      <c r="P182" s="128">
        <v>1</v>
      </c>
      <c r="Q182" s="104">
        <f t="shared" si="269"/>
        <v>14.343750000000002</v>
      </c>
      <c r="R182" s="20">
        <f t="shared" si="270"/>
        <v>0.86082263691655614</v>
      </c>
      <c r="S182" s="17">
        <f t="shared" si="271"/>
        <v>112.90436234687297</v>
      </c>
      <c r="T182" s="162"/>
      <c r="U182" s="50">
        <f t="shared" si="272"/>
        <v>1</v>
      </c>
      <c r="V182" s="162">
        <f t="shared" si="263"/>
        <v>1</v>
      </c>
      <c r="W182" s="16">
        <v>0</v>
      </c>
    </row>
    <row r="183" spans="1:23" s="57" customFormat="1" ht="18.5" thickBot="1" x14ac:dyDescent="0.45">
      <c r="A183" s="51"/>
      <c r="B183" s="215"/>
      <c r="C183" s="191">
        <v>17</v>
      </c>
      <c r="D183" s="201">
        <v>11710</v>
      </c>
      <c r="E183" s="6" t="s">
        <v>1299</v>
      </c>
      <c r="F183" s="202">
        <v>0.08</v>
      </c>
      <c r="G183" s="6" t="s">
        <v>1300</v>
      </c>
      <c r="H183" s="177">
        <f t="shared" ref="H183" si="274">+((N183*(1+($F$6)))+M183)</f>
        <v>314.68551740812381</v>
      </c>
      <c r="I183" s="181">
        <f t="shared" ref="I183" si="275">+(N183+M183)</f>
        <v>298.24451160541588</v>
      </c>
      <c r="J183" s="186">
        <f t="shared" ref="J183" si="276">+(I183*(1-$F$5))</f>
        <v>253.5078348646035</v>
      </c>
      <c r="K183" s="56" t="s">
        <v>1301</v>
      </c>
      <c r="L183" s="108">
        <f t="shared" ref="L183" si="277">+(I183-J183)</f>
        <v>44.736676740812385</v>
      </c>
      <c r="M183" s="18">
        <f t="shared" ref="M183" si="278">+(IF(P183=0,0,IF(P183&lt;4.99,(P183*$M$3),IF(P183&lt;9.99,(P183*$M$4),IF(P183&lt;49.99,(P183*$M$5),IF(P183&lt;100,(P183*$M$6),IF(P183&gt;99.99,(P183*$M$7)))))))+(O183))</f>
        <v>265.36250000000001</v>
      </c>
      <c r="N183" s="190">
        <f t="shared" si="233"/>
        <v>32.882011605415862</v>
      </c>
      <c r="O183" s="18">
        <f t="shared" ref="O183" si="279">+(P183*$F$7)</f>
        <v>5.3624999999999998</v>
      </c>
      <c r="P183" s="129">
        <v>65</v>
      </c>
      <c r="Q183" s="105">
        <f t="shared" ref="Q183" si="280">+(F183*$F$4)</f>
        <v>4.5900000000000007</v>
      </c>
      <c r="R183" s="110">
        <f t="shared" ref="R183" si="281">(I183-(P183+O183+Q183))/I183</f>
        <v>0.74868774752454181</v>
      </c>
      <c r="S183" s="109">
        <f t="shared" ref="S183" si="282">+((($I$11+I183)-(P183+Q183+$Q$11)/(F183+($F$11)))/1.25)</f>
        <v>174.24043687053958</v>
      </c>
      <c r="T183" s="3"/>
      <c r="U183" s="111">
        <f t="shared" si="272"/>
        <v>65</v>
      </c>
      <c r="V183" s="3">
        <f t="shared" ref="V183" si="283">+(U183*$P$6)</f>
        <v>65</v>
      </c>
      <c r="W183" s="18">
        <v>0</v>
      </c>
    </row>
    <row r="184" spans="1:23" ht="18" x14ac:dyDescent="0.4">
      <c r="B184" s="213">
        <v>1</v>
      </c>
      <c r="C184" s="63">
        <v>18</v>
      </c>
      <c r="D184" s="86">
        <v>11801</v>
      </c>
      <c r="E184" s="5" t="s">
        <v>924</v>
      </c>
      <c r="F184" s="14">
        <v>0.5</v>
      </c>
      <c r="G184" s="5" t="s">
        <v>925</v>
      </c>
      <c r="H184" s="59">
        <f t="shared" si="264"/>
        <v>338.68135880077375</v>
      </c>
      <c r="I184" s="179">
        <f t="shared" si="265"/>
        <v>235.92507253384915</v>
      </c>
      <c r="J184" s="183">
        <f t="shared" si="273"/>
        <v>200.53631165377178</v>
      </c>
      <c r="K184" s="163">
        <v>11801.075000000001</v>
      </c>
      <c r="L184" s="107">
        <f t="shared" si="266"/>
        <v>35.388760880077371</v>
      </c>
      <c r="M184" s="16">
        <f t="shared" si="267"/>
        <v>30.412500000000001</v>
      </c>
      <c r="N184" s="187">
        <f t="shared" si="233"/>
        <v>205.51257253384915</v>
      </c>
      <c r="O184" s="16">
        <f t="shared" si="268"/>
        <v>0.41250000000000003</v>
      </c>
      <c r="P184" s="128">
        <v>5</v>
      </c>
      <c r="Q184" s="104">
        <f t="shared" si="269"/>
        <v>28.687500000000004</v>
      </c>
      <c r="R184" s="20">
        <f t="shared" si="270"/>
        <v>0.85546258549901466</v>
      </c>
      <c r="S184" s="17">
        <f t="shared" si="271"/>
        <v>210.04005802707934</v>
      </c>
      <c r="T184" s="162"/>
      <c r="U184" s="50">
        <f t="shared" si="272"/>
        <v>5</v>
      </c>
      <c r="V184" s="162">
        <f t="shared" si="263"/>
        <v>5</v>
      </c>
      <c r="W184" s="16">
        <v>0</v>
      </c>
    </row>
    <row r="185" spans="1:23" ht="18" x14ac:dyDescent="0.4">
      <c r="B185" s="213">
        <v>1</v>
      </c>
      <c r="C185" s="63">
        <v>18</v>
      </c>
      <c r="D185" s="86">
        <v>11802</v>
      </c>
      <c r="E185" s="5" t="s">
        <v>926</v>
      </c>
      <c r="F185" s="14">
        <v>0.25</v>
      </c>
      <c r="G185" s="5" t="s">
        <v>927</v>
      </c>
      <c r="H185" s="59">
        <f t="shared" si="264"/>
        <v>184.54692940038686</v>
      </c>
      <c r="I185" s="179">
        <f t="shared" si="265"/>
        <v>133.16878626692457</v>
      </c>
      <c r="J185" s="183">
        <f t="shared" si="273"/>
        <v>113.19346832688588</v>
      </c>
      <c r="K185" s="163">
        <v>11802.025</v>
      </c>
      <c r="L185" s="107">
        <f t="shared" si="266"/>
        <v>19.975317940038693</v>
      </c>
      <c r="M185" s="16">
        <f t="shared" si="267"/>
        <v>30.412500000000001</v>
      </c>
      <c r="N185" s="187">
        <f t="shared" si="233"/>
        <v>102.75628626692458</v>
      </c>
      <c r="O185" s="16">
        <f t="shared" si="268"/>
        <v>0.41250000000000003</v>
      </c>
      <c r="P185" s="128">
        <v>5</v>
      </c>
      <c r="Q185" s="104">
        <f t="shared" si="269"/>
        <v>14.343750000000002</v>
      </c>
      <c r="R185" s="20">
        <f t="shared" si="270"/>
        <v>0.8516450396987143</v>
      </c>
      <c r="S185" s="17">
        <f t="shared" si="271"/>
        <v>126.50169568020632</v>
      </c>
      <c r="T185" s="162"/>
      <c r="U185" s="50">
        <f t="shared" si="272"/>
        <v>5</v>
      </c>
      <c r="V185" s="162">
        <f t="shared" si="263"/>
        <v>5</v>
      </c>
      <c r="W185" s="16">
        <v>0</v>
      </c>
    </row>
    <row r="186" spans="1:23" ht="18" x14ac:dyDescent="0.4">
      <c r="B186" s="213">
        <v>1</v>
      </c>
      <c r="C186" s="63">
        <v>18</v>
      </c>
      <c r="D186" s="86" t="s">
        <v>169</v>
      </c>
      <c r="E186" s="5" t="s">
        <v>928</v>
      </c>
      <c r="F186" s="14">
        <v>0.25</v>
      </c>
      <c r="G186" s="5" t="s">
        <v>929</v>
      </c>
      <c r="H186" s="59">
        <f t="shared" si="264"/>
        <v>158.17567940038685</v>
      </c>
      <c r="I186" s="179">
        <f t="shared" si="265"/>
        <v>106.79753626692458</v>
      </c>
      <c r="J186" s="183">
        <f t="shared" si="273"/>
        <v>90.777905826885885</v>
      </c>
      <c r="K186" s="163" t="s">
        <v>1112</v>
      </c>
      <c r="L186" s="107">
        <f t="shared" si="266"/>
        <v>16.019630440038696</v>
      </c>
      <c r="M186" s="16">
        <f t="shared" si="267"/>
        <v>4.0412499999999998</v>
      </c>
      <c r="N186" s="187">
        <f t="shared" si="233"/>
        <v>102.75628626692458</v>
      </c>
      <c r="O186" s="16">
        <f t="shared" si="268"/>
        <v>4.1250000000000002E-2</v>
      </c>
      <c r="P186" s="128">
        <v>0.5</v>
      </c>
      <c r="Q186" s="104">
        <f t="shared" si="269"/>
        <v>14.343750000000002</v>
      </c>
      <c r="R186" s="20">
        <f t="shared" si="270"/>
        <v>0.86062412560906687</v>
      </c>
      <c r="S186" s="17">
        <f t="shared" si="271"/>
        <v>110.2046956802063</v>
      </c>
      <c r="T186" s="162"/>
      <c r="U186" s="50">
        <f t="shared" si="272"/>
        <v>0.5</v>
      </c>
      <c r="V186" s="162">
        <f t="shared" si="263"/>
        <v>0.5</v>
      </c>
      <c r="W186" s="16">
        <v>0</v>
      </c>
    </row>
    <row r="187" spans="1:23" ht="18" x14ac:dyDescent="0.4">
      <c r="B187" s="213">
        <v>1</v>
      </c>
      <c r="C187" s="63">
        <v>18</v>
      </c>
      <c r="D187" s="86" t="s">
        <v>170</v>
      </c>
      <c r="E187" s="5" t="s">
        <v>598</v>
      </c>
      <c r="F187" s="14">
        <v>1</v>
      </c>
      <c r="G187" s="5" t="s">
        <v>930</v>
      </c>
      <c r="H187" s="59">
        <f t="shared" si="264"/>
        <v>905.25021760154743</v>
      </c>
      <c r="I187" s="179">
        <f t="shared" si="265"/>
        <v>679.73764506769828</v>
      </c>
      <c r="J187" s="183">
        <f t="shared" si="273"/>
        <v>577.77699830754352</v>
      </c>
      <c r="K187" s="163" t="s">
        <v>1113</v>
      </c>
      <c r="L187" s="107">
        <f t="shared" si="266"/>
        <v>101.96064676015476</v>
      </c>
      <c r="M187" s="16">
        <f t="shared" si="267"/>
        <v>228.71250000000001</v>
      </c>
      <c r="N187" s="187">
        <f t="shared" si="233"/>
        <v>451.0251450676983</v>
      </c>
      <c r="O187" s="16">
        <f t="shared" si="268"/>
        <v>3.7125000000000004</v>
      </c>
      <c r="P187" s="128">
        <v>45</v>
      </c>
      <c r="Q187" s="104">
        <f t="shared" si="269"/>
        <v>57.375000000000007</v>
      </c>
      <c r="R187" s="20">
        <f t="shared" si="270"/>
        <v>0.84392875579307625</v>
      </c>
      <c r="S187" s="17">
        <f t="shared" si="271"/>
        <v>545.09011605415867</v>
      </c>
      <c r="T187" s="162"/>
      <c r="U187" s="50">
        <f t="shared" si="272"/>
        <v>45</v>
      </c>
      <c r="V187" s="162">
        <f t="shared" si="263"/>
        <v>45</v>
      </c>
      <c r="W187" s="16">
        <f>P7</f>
        <v>40</v>
      </c>
    </row>
    <row r="188" spans="1:23" ht="18" x14ac:dyDescent="0.4">
      <c r="B188" s="213">
        <v>1</v>
      </c>
      <c r="C188" s="63">
        <v>18</v>
      </c>
      <c r="D188" s="86" t="s">
        <v>171</v>
      </c>
      <c r="E188" s="5" t="s">
        <v>601</v>
      </c>
      <c r="F188" s="14">
        <v>0.5</v>
      </c>
      <c r="G188" s="5" t="s">
        <v>931</v>
      </c>
      <c r="H188" s="59">
        <f t="shared" si="264"/>
        <v>596.98135880077371</v>
      </c>
      <c r="I188" s="179">
        <f t="shared" si="265"/>
        <v>474.22507253384913</v>
      </c>
      <c r="J188" s="183">
        <f t="shared" si="273"/>
        <v>403.09131165377175</v>
      </c>
      <c r="K188" s="163" t="s">
        <v>1114</v>
      </c>
      <c r="L188" s="107">
        <f t="shared" si="266"/>
        <v>71.133760880077375</v>
      </c>
      <c r="M188" s="16">
        <f t="shared" si="267"/>
        <v>228.71250000000001</v>
      </c>
      <c r="N188" s="187">
        <f t="shared" si="233"/>
        <v>245.51257253384915</v>
      </c>
      <c r="O188" s="16">
        <f t="shared" si="268"/>
        <v>3.7125000000000004</v>
      </c>
      <c r="P188" s="128">
        <v>45</v>
      </c>
      <c r="Q188" s="104">
        <f t="shared" si="269"/>
        <v>28.687500000000004</v>
      </c>
      <c r="R188" s="20">
        <f t="shared" si="270"/>
        <v>0.83678636056410671</v>
      </c>
      <c r="S188" s="17">
        <f t="shared" si="271"/>
        <v>368.68005802707933</v>
      </c>
      <c r="T188" s="162"/>
      <c r="U188" s="50">
        <f t="shared" si="272"/>
        <v>45</v>
      </c>
      <c r="V188" s="162">
        <f t="shared" si="263"/>
        <v>45</v>
      </c>
      <c r="W188" s="16">
        <f>P7</f>
        <v>40</v>
      </c>
    </row>
    <row r="189" spans="1:23" ht="18" x14ac:dyDescent="0.4">
      <c r="B189" s="213">
        <v>1</v>
      </c>
      <c r="C189" s="63">
        <v>18</v>
      </c>
      <c r="D189" s="86" t="s">
        <v>172</v>
      </c>
      <c r="E189" s="5" t="s">
        <v>600</v>
      </c>
      <c r="F189" s="14">
        <v>1</v>
      </c>
      <c r="G189" s="5" t="s">
        <v>932</v>
      </c>
      <c r="H189" s="59">
        <f t="shared" si="264"/>
        <v>905.25021760154743</v>
      </c>
      <c r="I189" s="179">
        <f t="shared" si="265"/>
        <v>679.73764506769828</v>
      </c>
      <c r="J189" s="183">
        <f t="shared" si="273"/>
        <v>577.77699830754352</v>
      </c>
      <c r="K189" s="163" t="s">
        <v>1278</v>
      </c>
      <c r="L189" s="107">
        <f t="shared" si="266"/>
        <v>101.96064676015476</v>
      </c>
      <c r="M189" s="16">
        <f t="shared" si="267"/>
        <v>228.71250000000001</v>
      </c>
      <c r="N189" s="187">
        <f t="shared" si="233"/>
        <v>451.0251450676983</v>
      </c>
      <c r="O189" s="16">
        <f t="shared" si="268"/>
        <v>3.7125000000000004</v>
      </c>
      <c r="P189" s="128">
        <v>45</v>
      </c>
      <c r="Q189" s="104">
        <f t="shared" si="269"/>
        <v>57.375000000000007</v>
      </c>
      <c r="R189" s="20">
        <f t="shared" si="270"/>
        <v>0.84392875579307625</v>
      </c>
      <c r="S189" s="17">
        <f t="shared" si="271"/>
        <v>545.09011605415867</v>
      </c>
      <c r="T189" s="162"/>
      <c r="U189" s="50">
        <f t="shared" si="272"/>
        <v>45</v>
      </c>
      <c r="V189" s="162">
        <f t="shared" si="263"/>
        <v>45</v>
      </c>
      <c r="W189" s="16">
        <f>P7</f>
        <v>40</v>
      </c>
    </row>
    <row r="190" spans="1:23" ht="18" x14ac:dyDescent="0.4">
      <c r="B190" s="213">
        <v>1</v>
      </c>
      <c r="C190" s="63">
        <v>18</v>
      </c>
      <c r="D190" s="86" t="s">
        <v>173</v>
      </c>
      <c r="E190" s="5" t="s">
        <v>599</v>
      </c>
      <c r="F190" s="14">
        <v>0.5</v>
      </c>
      <c r="G190" s="5" t="s">
        <v>933</v>
      </c>
      <c r="H190" s="59">
        <f t="shared" si="264"/>
        <v>596.98135880077371</v>
      </c>
      <c r="I190" s="179">
        <f t="shared" si="265"/>
        <v>474.22507253384913</v>
      </c>
      <c r="J190" s="183">
        <f t="shared" si="273"/>
        <v>403.09131165377175</v>
      </c>
      <c r="K190" s="163" t="s">
        <v>1279</v>
      </c>
      <c r="L190" s="107">
        <f t="shared" si="266"/>
        <v>71.133760880077375</v>
      </c>
      <c r="M190" s="16">
        <f t="shared" si="267"/>
        <v>228.71250000000001</v>
      </c>
      <c r="N190" s="187">
        <f t="shared" si="233"/>
        <v>245.51257253384915</v>
      </c>
      <c r="O190" s="16">
        <f t="shared" si="268"/>
        <v>3.7125000000000004</v>
      </c>
      <c r="P190" s="128">
        <v>45</v>
      </c>
      <c r="Q190" s="104">
        <f t="shared" si="269"/>
        <v>28.687500000000004</v>
      </c>
      <c r="R190" s="20">
        <f t="shared" si="270"/>
        <v>0.83678636056410671</v>
      </c>
      <c r="S190" s="17">
        <f t="shared" si="271"/>
        <v>368.68005802707933</v>
      </c>
      <c r="T190" s="162"/>
      <c r="U190" s="50">
        <f t="shared" si="272"/>
        <v>45</v>
      </c>
      <c r="V190" s="162">
        <f t="shared" si="263"/>
        <v>45</v>
      </c>
      <c r="W190" s="16">
        <f>P7</f>
        <v>40</v>
      </c>
    </row>
    <row r="191" spans="1:23" ht="18" x14ac:dyDescent="0.4">
      <c r="B191" s="213">
        <v>1</v>
      </c>
      <c r="C191" s="63">
        <v>18</v>
      </c>
      <c r="D191" s="86" t="s">
        <v>174</v>
      </c>
      <c r="E191" s="5" t="s">
        <v>934</v>
      </c>
      <c r="F191" s="14">
        <v>0.25</v>
      </c>
      <c r="G191" s="5" t="s">
        <v>935</v>
      </c>
      <c r="H191" s="59">
        <f t="shared" si="264"/>
        <v>208.87692940038687</v>
      </c>
      <c r="I191" s="179">
        <f t="shared" si="265"/>
        <v>157.49878626692458</v>
      </c>
      <c r="J191" s="183">
        <f t="shared" si="273"/>
        <v>133.87396832688589</v>
      </c>
      <c r="K191" s="163" t="s">
        <v>1280</v>
      </c>
      <c r="L191" s="107">
        <f t="shared" si="266"/>
        <v>23.624817940038696</v>
      </c>
      <c r="M191" s="16">
        <f t="shared" si="267"/>
        <v>54.7425</v>
      </c>
      <c r="N191" s="187">
        <f t="shared" si="233"/>
        <v>102.75628626692458</v>
      </c>
      <c r="O191" s="16">
        <f t="shared" si="268"/>
        <v>0.74250000000000005</v>
      </c>
      <c r="P191" s="128">
        <v>9</v>
      </c>
      <c r="Q191" s="104">
        <f t="shared" si="269"/>
        <v>14.343750000000002</v>
      </c>
      <c r="R191" s="20">
        <f t="shared" si="270"/>
        <v>0.8470702500578049</v>
      </c>
      <c r="S191" s="17">
        <f t="shared" si="271"/>
        <v>141.69902901353967</v>
      </c>
      <c r="T191" s="162"/>
      <c r="U191" s="50">
        <f t="shared" si="272"/>
        <v>9</v>
      </c>
      <c r="V191" s="162">
        <f t="shared" si="263"/>
        <v>9</v>
      </c>
      <c r="W191" s="16">
        <v>0</v>
      </c>
    </row>
    <row r="192" spans="1:23" ht="18" x14ac:dyDescent="0.4">
      <c r="B192" s="213">
        <v>1</v>
      </c>
      <c r="C192" s="63">
        <v>18</v>
      </c>
      <c r="D192" s="86" t="s">
        <v>175</v>
      </c>
      <c r="E192" s="5" t="s">
        <v>602</v>
      </c>
      <c r="F192" s="14">
        <v>2.5</v>
      </c>
      <c r="G192" s="5" t="s">
        <v>761</v>
      </c>
      <c r="H192" s="59">
        <f t="shared" si="264"/>
        <v>1753.8192940038684</v>
      </c>
      <c r="I192" s="179">
        <f t="shared" si="265"/>
        <v>1220.0378626692457</v>
      </c>
      <c r="J192" s="183">
        <f t="shared" si="273"/>
        <v>1037.0321832688587</v>
      </c>
      <c r="K192" s="163" t="s">
        <v>1281</v>
      </c>
      <c r="L192" s="107">
        <f t="shared" si="266"/>
        <v>183.00567940038695</v>
      </c>
      <c r="M192" s="16">
        <f t="shared" si="267"/>
        <v>152.47499999999999</v>
      </c>
      <c r="N192" s="187">
        <f t="shared" si="233"/>
        <v>1067.5628626692458</v>
      </c>
      <c r="O192" s="16">
        <f t="shared" si="268"/>
        <v>2.4750000000000001</v>
      </c>
      <c r="P192" s="128">
        <v>30</v>
      </c>
      <c r="Q192" s="104">
        <f t="shared" si="269"/>
        <v>143.43750000000003</v>
      </c>
      <c r="R192" s="20">
        <f t="shared" si="270"/>
        <v>0.85581390104145461</v>
      </c>
      <c r="S192" s="17">
        <f t="shared" si="271"/>
        <v>993.33029013539658</v>
      </c>
      <c r="T192" s="162"/>
      <c r="U192" s="50">
        <f t="shared" si="272"/>
        <v>30</v>
      </c>
      <c r="V192" s="162">
        <f t="shared" si="263"/>
        <v>30</v>
      </c>
      <c r="W192" s="16">
        <f>P7</f>
        <v>40</v>
      </c>
    </row>
    <row r="193" spans="2:23" ht="18.5" thickBot="1" x14ac:dyDescent="0.45">
      <c r="B193" s="214">
        <v>1</v>
      </c>
      <c r="C193" s="64">
        <v>18</v>
      </c>
      <c r="D193" s="88" t="s">
        <v>176</v>
      </c>
      <c r="E193" s="6" t="s">
        <v>603</v>
      </c>
      <c r="F193" s="15">
        <v>0.75</v>
      </c>
      <c r="G193" s="6" t="s">
        <v>762</v>
      </c>
      <c r="H193" s="177">
        <f t="shared" si="264"/>
        <v>522.40328820116065</v>
      </c>
      <c r="I193" s="181">
        <f t="shared" si="265"/>
        <v>348.26885880077373</v>
      </c>
      <c r="J193" s="186">
        <f t="shared" si="273"/>
        <v>296.02852998065765</v>
      </c>
      <c r="K193" s="56" t="s">
        <v>1282</v>
      </c>
      <c r="L193" s="108">
        <f t="shared" si="266"/>
        <v>52.240328820116076</v>
      </c>
      <c r="M193" s="18">
        <f t="shared" si="267"/>
        <v>0</v>
      </c>
      <c r="N193" s="190">
        <f t="shared" si="233"/>
        <v>348.26885880077373</v>
      </c>
      <c r="O193" s="18">
        <f t="shared" si="268"/>
        <v>0</v>
      </c>
      <c r="P193" s="129">
        <v>0</v>
      </c>
      <c r="Q193" s="105">
        <f t="shared" si="269"/>
        <v>43.031250000000007</v>
      </c>
      <c r="R193" s="110">
        <f t="shared" si="270"/>
        <v>0.87644244119852266</v>
      </c>
      <c r="S193" s="109">
        <f t="shared" si="271"/>
        <v>303.91508704061897</v>
      </c>
      <c r="T193" s="3"/>
      <c r="U193" s="111">
        <f t="shared" si="272"/>
        <v>0</v>
      </c>
      <c r="V193" s="3">
        <f t="shared" si="263"/>
        <v>0</v>
      </c>
      <c r="W193" s="18">
        <f>P7</f>
        <v>40</v>
      </c>
    </row>
    <row r="194" spans="2:23" ht="18" x14ac:dyDescent="0.4">
      <c r="B194" s="213">
        <v>1</v>
      </c>
      <c r="C194" s="63">
        <v>19</v>
      </c>
      <c r="D194" s="86" t="s">
        <v>177</v>
      </c>
      <c r="E194" s="5" t="s">
        <v>763</v>
      </c>
      <c r="F194" s="14">
        <v>1</v>
      </c>
      <c r="G194" s="5" t="s">
        <v>764</v>
      </c>
      <c r="H194" s="59">
        <f t="shared" si="264"/>
        <v>983.96271760154741</v>
      </c>
      <c r="I194" s="179">
        <f t="shared" si="265"/>
        <v>778.45014506769826</v>
      </c>
      <c r="J194" s="183">
        <f t="shared" si="273"/>
        <v>661.68262330754351</v>
      </c>
      <c r="K194" s="163" t="s">
        <v>1283</v>
      </c>
      <c r="L194" s="107">
        <f t="shared" si="266"/>
        <v>116.76752176015475</v>
      </c>
      <c r="M194" s="16">
        <f t="shared" si="267"/>
        <v>367.42500000000001</v>
      </c>
      <c r="N194" s="187">
        <f t="shared" si="233"/>
        <v>411.0251450676983</v>
      </c>
      <c r="O194" s="16">
        <f t="shared" si="268"/>
        <v>7.4250000000000007</v>
      </c>
      <c r="P194" s="128">
        <v>90</v>
      </c>
      <c r="Q194" s="104">
        <f t="shared" si="269"/>
        <v>57.375000000000007</v>
      </c>
      <c r="R194" s="20">
        <f t="shared" si="270"/>
        <v>0.80114333463636556</v>
      </c>
      <c r="S194" s="17">
        <f t="shared" si="271"/>
        <v>600.06011605415858</v>
      </c>
      <c r="T194" s="162"/>
      <c r="U194" s="50">
        <f t="shared" si="272"/>
        <v>90</v>
      </c>
      <c r="V194" s="162">
        <f t="shared" si="263"/>
        <v>90</v>
      </c>
      <c r="W194" s="16">
        <v>0</v>
      </c>
    </row>
    <row r="195" spans="2:23" ht="18" x14ac:dyDescent="0.4">
      <c r="B195" s="213">
        <v>1</v>
      </c>
      <c r="C195" s="63">
        <v>19</v>
      </c>
      <c r="D195" s="86" t="s">
        <v>178</v>
      </c>
      <c r="E195" s="5" t="s">
        <v>765</v>
      </c>
      <c r="F195" s="14">
        <v>1</v>
      </c>
      <c r="G195" s="5" t="s">
        <v>766</v>
      </c>
      <c r="H195" s="59">
        <f t="shared" si="264"/>
        <v>1020.7052176015475</v>
      </c>
      <c r="I195" s="179">
        <f t="shared" si="265"/>
        <v>815.19264506769832</v>
      </c>
      <c r="J195" s="183">
        <f t="shared" si="273"/>
        <v>692.91374830754353</v>
      </c>
      <c r="K195" s="163" t="s">
        <v>1284</v>
      </c>
      <c r="L195" s="107">
        <f t="shared" si="266"/>
        <v>122.27889676015479</v>
      </c>
      <c r="M195" s="16">
        <f t="shared" si="267"/>
        <v>404.16750000000002</v>
      </c>
      <c r="N195" s="187">
        <f t="shared" si="233"/>
        <v>411.0251450676983</v>
      </c>
      <c r="O195" s="16">
        <f t="shared" si="268"/>
        <v>8.1675000000000004</v>
      </c>
      <c r="P195" s="128">
        <v>99</v>
      </c>
      <c r="Q195" s="104">
        <f t="shared" si="269"/>
        <v>57.375000000000007</v>
      </c>
      <c r="R195" s="20">
        <f t="shared" si="270"/>
        <v>0.79815507291980603</v>
      </c>
      <c r="S195" s="17">
        <f t="shared" si="271"/>
        <v>624.65411605415864</v>
      </c>
      <c r="T195" s="162"/>
      <c r="U195" s="50">
        <f t="shared" si="272"/>
        <v>99</v>
      </c>
      <c r="V195" s="162">
        <f t="shared" si="263"/>
        <v>99</v>
      </c>
      <c r="W195" s="16">
        <v>0</v>
      </c>
    </row>
    <row r="196" spans="2:23" ht="18" x14ac:dyDescent="0.4">
      <c r="B196" s="213">
        <v>1</v>
      </c>
      <c r="C196" s="63">
        <v>19</v>
      </c>
      <c r="D196" s="86" t="s">
        <v>237</v>
      </c>
      <c r="E196" s="5" t="s">
        <v>767</v>
      </c>
      <c r="F196" s="14">
        <v>1</v>
      </c>
      <c r="G196" s="5" t="s">
        <v>768</v>
      </c>
      <c r="H196" s="59">
        <f t="shared" si="264"/>
        <v>876.85021760154746</v>
      </c>
      <c r="I196" s="179">
        <f t="shared" si="265"/>
        <v>671.3376450676983</v>
      </c>
      <c r="J196" s="183">
        <f t="shared" si="273"/>
        <v>570.63699830754354</v>
      </c>
      <c r="K196" s="163" t="s">
        <v>1285</v>
      </c>
      <c r="L196" s="107">
        <f t="shared" si="266"/>
        <v>100.70064676015477</v>
      </c>
      <c r="M196" s="16">
        <f t="shared" si="267"/>
        <v>260.3125</v>
      </c>
      <c r="N196" s="187">
        <f t="shared" si="233"/>
        <v>411.0251450676983</v>
      </c>
      <c r="O196" s="16">
        <f t="shared" si="268"/>
        <v>10.3125</v>
      </c>
      <c r="P196" s="128">
        <v>125</v>
      </c>
      <c r="Q196" s="104">
        <f t="shared" si="269"/>
        <v>57.375000000000007</v>
      </c>
      <c r="R196" s="20">
        <f t="shared" si="270"/>
        <v>0.71297974809595366</v>
      </c>
      <c r="S196" s="17">
        <f t="shared" si="271"/>
        <v>495.70344938749196</v>
      </c>
      <c r="T196" s="162"/>
      <c r="U196" s="50">
        <f t="shared" si="272"/>
        <v>125</v>
      </c>
      <c r="V196" s="162">
        <f t="shared" si="263"/>
        <v>125</v>
      </c>
      <c r="W196" s="16">
        <v>0</v>
      </c>
    </row>
    <row r="197" spans="2:23" ht="18" x14ac:dyDescent="0.4">
      <c r="B197" s="213">
        <v>1</v>
      </c>
      <c r="C197" s="63">
        <v>19</v>
      </c>
      <c r="D197" s="86" t="s">
        <v>238</v>
      </c>
      <c r="E197" s="5" t="s">
        <v>1059</v>
      </c>
      <c r="F197" s="14">
        <v>1</v>
      </c>
      <c r="G197" s="5" t="s">
        <v>769</v>
      </c>
      <c r="H197" s="59">
        <f t="shared" si="264"/>
        <v>936.85021760154746</v>
      </c>
      <c r="I197" s="179">
        <f t="shared" si="265"/>
        <v>711.3376450676983</v>
      </c>
      <c r="J197" s="183">
        <f t="shared" si="273"/>
        <v>604.63699830754354</v>
      </c>
      <c r="K197" s="163" t="s">
        <v>1126</v>
      </c>
      <c r="L197" s="107">
        <f t="shared" si="266"/>
        <v>106.70064676015477</v>
      </c>
      <c r="M197" s="16">
        <f t="shared" si="267"/>
        <v>260.3125</v>
      </c>
      <c r="N197" s="187">
        <f t="shared" si="233"/>
        <v>451.0251450676983</v>
      </c>
      <c r="O197" s="16">
        <f t="shared" si="268"/>
        <v>10.3125</v>
      </c>
      <c r="P197" s="128">
        <v>125</v>
      </c>
      <c r="Q197" s="104">
        <f t="shared" si="269"/>
        <v>57.375000000000007</v>
      </c>
      <c r="R197" s="20">
        <f t="shared" si="270"/>
        <v>0.72911949573305401</v>
      </c>
      <c r="S197" s="17">
        <f t="shared" si="271"/>
        <v>527.7034493874919</v>
      </c>
      <c r="T197" s="162"/>
      <c r="U197" s="50">
        <f t="shared" si="272"/>
        <v>125</v>
      </c>
      <c r="V197" s="162">
        <f t="shared" si="263"/>
        <v>125</v>
      </c>
      <c r="W197" s="16">
        <f>P7</f>
        <v>40</v>
      </c>
    </row>
    <row r="198" spans="2:23" ht="18" x14ac:dyDescent="0.4">
      <c r="B198" s="213">
        <v>1</v>
      </c>
      <c r="C198" s="63">
        <v>19</v>
      </c>
      <c r="D198" s="86" t="s">
        <v>239</v>
      </c>
      <c r="E198" s="54" t="s">
        <v>1130</v>
      </c>
      <c r="F198" s="14">
        <v>0</v>
      </c>
      <c r="G198" s="5" t="s">
        <v>770</v>
      </c>
      <c r="H198" s="59">
        <f t="shared" si="264"/>
        <v>0</v>
      </c>
      <c r="I198" s="179">
        <f t="shared" si="265"/>
        <v>0</v>
      </c>
      <c r="J198" s="183">
        <f t="shared" si="273"/>
        <v>0</v>
      </c>
      <c r="K198" s="163" t="s">
        <v>1127</v>
      </c>
      <c r="L198" s="107">
        <f t="shared" si="266"/>
        <v>0</v>
      </c>
      <c r="M198" s="16">
        <f t="shared" si="267"/>
        <v>0</v>
      </c>
      <c r="N198" s="187">
        <f t="shared" si="233"/>
        <v>0</v>
      </c>
      <c r="O198" s="16">
        <f t="shared" si="268"/>
        <v>0</v>
      </c>
      <c r="P198" s="128">
        <v>0</v>
      </c>
      <c r="Q198" s="104">
        <f t="shared" si="269"/>
        <v>0</v>
      </c>
      <c r="R198" s="20" t="e">
        <f t="shared" si="270"/>
        <v>#DIV/0!</v>
      </c>
      <c r="S198" s="17">
        <f t="shared" si="271"/>
        <v>25.299999999999994</v>
      </c>
      <c r="T198" s="162"/>
      <c r="U198" s="50">
        <f t="shared" si="272"/>
        <v>0</v>
      </c>
      <c r="V198" s="162">
        <f t="shared" si="263"/>
        <v>0</v>
      </c>
      <c r="W198" s="16">
        <v>0</v>
      </c>
    </row>
    <row r="199" spans="2:23" ht="18" x14ac:dyDescent="0.4">
      <c r="B199" s="213">
        <v>1</v>
      </c>
      <c r="C199" s="63">
        <v>19</v>
      </c>
      <c r="D199" s="86" t="s">
        <v>240</v>
      </c>
      <c r="E199" s="5" t="s">
        <v>633</v>
      </c>
      <c r="F199" s="14">
        <v>0.25</v>
      </c>
      <c r="G199" s="5" t="s">
        <v>771</v>
      </c>
      <c r="H199" s="59">
        <f t="shared" si="264"/>
        <v>156.15505440038686</v>
      </c>
      <c r="I199" s="179">
        <f t="shared" si="265"/>
        <v>104.77691126692457</v>
      </c>
      <c r="J199" s="183">
        <f t="shared" si="273"/>
        <v>89.060374576885877</v>
      </c>
      <c r="K199" s="163" t="s">
        <v>1128</v>
      </c>
      <c r="L199" s="107">
        <f t="shared" si="266"/>
        <v>15.716536690038694</v>
      </c>
      <c r="M199" s="16">
        <f t="shared" si="267"/>
        <v>2.0206249999999999</v>
      </c>
      <c r="N199" s="187">
        <f t="shared" si="233"/>
        <v>102.75628626692458</v>
      </c>
      <c r="O199" s="16">
        <f t="shared" si="268"/>
        <v>2.0625000000000001E-2</v>
      </c>
      <c r="P199" s="128">
        <v>0.25</v>
      </c>
      <c r="Q199" s="104">
        <f t="shared" si="269"/>
        <v>14.343750000000002</v>
      </c>
      <c r="R199" s="20">
        <f t="shared" si="270"/>
        <v>0.86051912751303461</v>
      </c>
      <c r="S199" s="17">
        <f t="shared" si="271"/>
        <v>108.85486234687298</v>
      </c>
      <c r="T199" s="162"/>
      <c r="U199" s="50">
        <f t="shared" si="272"/>
        <v>0.25</v>
      </c>
      <c r="V199" s="162">
        <f t="shared" si="263"/>
        <v>0.25</v>
      </c>
      <c r="W199" s="16">
        <v>0</v>
      </c>
    </row>
    <row r="200" spans="2:23" ht="18" x14ac:dyDescent="0.4">
      <c r="B200" s="213">
        <v>1</v>
      </c>
      <c r="C200" s="63">
        <v>19</v>
      </c>
      <c r="D200" s="86" t="s">
        <v>241</v>
      </c>
      <c r="E200" s="5" t="s">
        <v>772</v>
      </c>
      <c r="F200" s="14">
        <v>0.25</v>
      </c>
      <c r="G200" s="5" t="s">
        <v>773</v>
      </c>
      <c r="H200" s="59">
        <f t="shared" si="264"/>
        <v>154.13442940038686</v>
      </c>
      <c r="I200" s="179">
        <f t="shared" si="265"/>
        <v>102.75628626692458</v>
      </c>
      <c r="J200" s="183">
        <f t="shared" si="273"/>
        <v>87.342843326885884</v>
      </c>
      <c r="K200" s="163" t="s">
        <v>1129</v>
      </c>
      <c r="L200" s="107">
        <f t="shared" si="266"/>
        <v>15.413442940038692</v>
      </c>
      <c r="M200" s="16">
        <f t="shared" si="267"/>
        <v>0</v>
      </c>
      <c r="N200" s="187">
        <f t="shared" si="233"/>
        <v>102.75628626692458</v>
      </c>
      <c r="O200" s="16">
        <f t="shared" si="268"/>
        <v>0</v>
      </c>
      <c r="P200" s="128">
        <v>0</v>
      </c>
      <c r="Q200" s="104">
        <f t="shared" si="269"/>
        <v>14.343750000000002</v>
      </c>
      <c r="R200" s="20">
        <f t="shared" si="270"/>
        <v>0.86041000000000001</v>
      </c>
      <c r="S200" s="17">
        <f t="shared" si="271"/>
        <v>107.50502901353966</v>
      </c>
      <c r="T200" s="162"/>
      <c r="U200" s="50">
        <f t="shared" si="272"/>
        <v>0</v>
      </c>
      <c r="V200" s="162">
        <f t="shared" si="263"/>
        <v>0</v>
      </c>
      <c r="W200" s="16">
        <v>0</v>
      </c>
    </row>
    <row r="201" spans="2:23" ht="18" x14ac:dyDescent="0.4">
      <c r="B201" s="213">
        <v>1</v>
      </c>
      <c r="C201" s="63">
        <v>19</v>
      </c>
      <c r="D201" s="86" t="s">
        <v>242</v>
      </c>
      <c r="E201" s="5" t="s">
        <v>774</v>
      </c>
      <c r="F201" s="14">
        <v>0.08</v>
      </c>
      <c r="G201" s="5" t="s">
        <v>775</v>
      </c>
      <c r="H201" s="59">
        <f t="shared" si="264"/>
        <v>125.56051740812379</v>
      </c>
      <c r="I201" s="179">
        <f t="shared" si="265"/>
        <v>109.11951160541585</v>
      </c>
      <c r="J201" s="183">
        <f t="shared" si="273"/>
        <v>92.751584864603473</v>
      </c>
      <c r="K201" s="163" t="s">
        <v>1291</v>
      </c>
      <c r="L201" s="107">
        <f t="shared" si="266"/>
        <v>16.367926740812379</v>
      </c>
      <c r="M201" s="16">
        <f t="shared" si="267"/>
        <v>76.237499999999997</v>
      </c>
      <c r="N201" s="187">
        <f t="shared" si="233"/>
        <v>32.882011605415862</v>
      </c>
      <c r="O201" s="16">
        <f t="shared" si="268"/>
        <v>1.2375</v>
      </c>
      <c r="P201" s="128">
        <v>15</v>
      </c>
      <c r="Q201" s="104">
        <f t="shared" si="269"/>
        <v>4.5900000000000007</v>
      </c>
      <c r="R201" s="20">
        <f t="shared" si="270"/>
        <v>0.80913129381192828</v>
      </c>
      <c r="S201" s="17">
        <f t="shared" si="271"/>
        <v>91.905954111918874</v>
      </c>
      <c r="T201" s="162"/>
      <c r="U201" s="50">
        <f t="shared" si="272"/>
        <v>15</v>
      </c>
      <c r="V201" s="162">
        <f t="shared" si="263"/>
        <v>15</v>
      </c>
      <c r="W201" s="16">
        <v>0</v>
      </c>
    </row>
    <row r="202" spans="2:23" ht="18" x14ac:dyDescent="0.4">
      <c r="B202" s="213">
        <v>1</v>
      </c>
      <c r="C202" s="63">
        <v>19</v>
      </c>
      <c r="D202" s="86" t="s">
        <v>243</v>
      </c>
      <c r="E202" s="5" t="s">
        <v>776</v>
      </c>
      <c r="F202" s="14">
        <v>0.75</v>
      </c>
      <c r="G202" s="5" t="s">
        <v>775</v>
      </c>
      <c r="H202" s="59">
        <f t="shared" si="264"/>
        <v>538.6407882011606</v>
      </c>
      <c r="I202" s="179">
        <f t="shared" si="265"/>
        <v>384.50635880077374</v>
      </c>
      <c r="J202" s="183">
        <f t="shared" si="273"/>
        <v>326.83040498065765</v>
      </c>
      <c r="K202" s="163" t="s">
        <v>1292</v>
      </c>
      <c r="L202" s="107">
        <f t="shared" si="266"/>
        <v>57.675953820116092</v>
      </c>
      <c r="M202" s="16">
        <f t="shared" si="267"/>
        <v>76.237499999999997</v>
      </c>
      <c r="N202" s="187">
        <f t="shared" si="233"/>
        <v>308.26885880077373</v>
      </c>
      <c r="O202" s="16">
        <f t="shared" si="268"/>
        <v>1.2375</v>
      </c>
      <c r="P202" s="128">
        <v>15</v>
      </c>
      <c r="Q202" s="104">
        <f t="shared" si="269"/>
        <v>43.031250000000007</v>
      </c>
      <c r="R202" s="20">
        <f t="shared" si="270"/>
        <v>0.84585755568555043</v>
      </c>
      <c r="S202" s="17">
        <f t="shared" si="271"/>
        <v>323.30508704061901</v>
      </c>
      <c r="T202" s="162"/>
      <c r="U202" s="50">
        <f t="shared" si="272"/>
        <v>15</v>
      </c>
      <c r="V202" s="162">
        <f t="shared" si="263"/>
        <v>15</v>
      </c>
      <c r="W202" s="16">
        <v>0</v>
      </c>
    </row>
    <row r="203" spans="2:23" ht="18" x14ac:dyDescent="0.4">
      <c r="B203" s="213">
        <v>1</v>
      </c>
      <c r="C203" s="63">
        <v>19</v>
      </c>
      <c r="D203" s="86" t="s">
        <v>244</v>
      </c>
      <c r="E203" s="5" t="s">
        <v>777</v>
      </c>
      <c r="F203" s="14">
        <v>0.25</v>
      </c>
      <c r="G203" s="5" t="s">
        <v>778</v>
      </c>
      <c r="H203" s="59">
        <f t="shared" si="264"/>
        <v>154.13442940038686</v>
      </c>
      <c r="I203" s="179">
        <f t="shared" si="265"/>
        <v>102.75628626692458</v>
      </c>
      <c r="J203" s="183">
        <f t="shared" si="273"/>
        <v>87.342843326885884</v>
      </c>
      <c r="K203" s="163" t="s">
        <v>1293</v>
      </c>
      <c r="L203" s="107">
        <f t="shared" si="266"/>
        <v>15.413442940038692</v>
      </c>
      <c r="M203" s="16">
        <f t="shared" si="267"/>
        <v>0</v>
      </c>
      <c r="N203" s="187">
        <f t="shared" si="233"/>
        <v>102.75628626692458</v>
      </c>
      <c r="O203" s="16">
        <f t="shared" si="268"/>
        <v>0</v>
      </c>
      <c r="P203" s="128">
        <v>0</v>
      </c>
      <c r="Q203" s="104">
        <f t="shared" si="269"/>
        <v>14.343750000000002</v>
      </c>
      <c r="R203" s="20">
        <f t="shared" si="270"/>
        <v>0.86041000000000001</v>
      </c>
      <c r="S203" s="17">
        <f t="shared" si="271"/>
        <v>107.50502901353966</v>
      </c>
      <c r="T203" s="162"/>
      <c r="U203" s="50">
        <f t="shared" si="272"/>
        <v>0</v>
      </c>
      <c r="V203" s="162">
        <f t="shared" si="263"/>
        <v>0</v>
      </c>
      <c r="W203" s="16">
        <v>0</v>
      </c>
    </row>
    <row r="204" spans="2:23" ht="18.5" thickBot="1" x14ac:dyDescent="0.45">
      <c r="B204" s="214">
        <v>1</v>
      </c>
      <c r="C204" s="64">
        <v>19</v>
      </c>
      <c r="D204" s="88" t="s">
        <v>245</v>
      </c>
      <c r="E204" s="6" t="s">
        <v>779</v>
      </c>
      <c r="F204" s="15">
        <v>1</v>
      </c>
      <c r="G204" s="6" t="s">
        <v>615</v>
      </c>
      <c r="H204" s="177">
        <f t="shared" si="264"/>
        <v>616.53771760154746</v>
      </c>
      <c r="I204" s="181">
        <f t="shared" si="265"/>
        <v>411.0251450676983</v>
      </c>
      <c r="J204" s="186">
        <f t="shared" si="273"/>
        <v>349.37137330754354</v>
      </c>
      <c r="K204" s="56" t="s">
        <v>1294</v>
      </c>
      <c r="L204" s="108">
        <f t="shared" si="266"/>
        <v>61.653771760154768</v>
      </c>
      <c r="M204" s="18">
        <f t="shared" si="267"/>
        <v>0</v>
      </c>
      <c r="N204" s="190">
        <f t="shared" si="233"/>
        <v>411.0251450676983</v>
      </c>
      <c r="O204" s="18">
        <f t="shared" si="268"/>
        <v>0</v>
      </c>
      <c r="P204" s="129">
        <v>0</v>
      </c>
      <c r="Q204" s="105">
        <f t="shared" si="269"/>
        <v>57.375000000000007</v>
      </c>
      <c r="R204" s="110">
        <f t="shared" si="270"/>
        <v>0.86041000000000001</v>
      </c>
      <c r="S204" s="109">
        <f t="shared" si="271"/>
        <v>354.12011605415864</v>
      </c>
      <c r="T204" s="3"/>
      <c r="U204" s="111">
        <f t="shared" si="272"/>
        <v>0</v>
      </c>
      <c r="V204" s="3">
        <f t="shared" si="263"/>
        <v>0</v>
      </c>
      <c r="W204" s="18">
        <v>0</v>
      </c>
    </row>
    <row r="205" spans="2:23" ht="18" x14ac:dyDescent="0.4">
      <c r="B205" s="213">
        <v>1</v>
      </c>
      <c r="C205" s="63">
        <v>20</v>
      </c>
      <c r="D205" s="86">
        <v>12001</v>
      </c>
      <c r="E205" s="5" t="s">
        <v>616</v>
      </c>
      <c r="F205" s="14">
        <v>0.75</v>
      </c>
      <c r="G205" s="5" t="s">
        <v>617</v>
      </c>
      <c r="H205" s="59">
        <f t="shared" si="264"/>
        <v>470.48578820116057</v>
      </c>
      <c r="I205" s="179">
        <f t="shared" si="265"/>
        <v>316.35135880077371</v>
      </c>
      <c r="J205" s="183">
        <f t="shared" si="273"/>
        <v>268.89865498065762</v>
      </c>
      <c r="K205" s="163">
        <v>12001.075000000001</v>
      </c>
      <c r="L205" s="107">
        <f t="shared" si="266"/>
        <v>47.452703820116085</v>
      </c>
      <c r="M205" s="16">
        <f t="shared" si="267"/>
        <v>8.0824999999999996</v>
      </c>
      <c r="N205" s="187">
        <f t="shared" si="233"/>
        <v>308.26885880077373</v>
      </c>
      <c r="O205" s="16">
        <f t="shared" si="268"/>
        <v>8.2500000000000004E-2</v>
      </c>
      <c r="P205" s="128">
        <v>1</v>
      </c>
      <c r="Q205" s="104">
        <f t="shared" si="269"/>
        <v>43.031250000000007</v>
      </c>
      <c r="R205" s="20">
        <f t="shared" si="270"/>
        <v>0.86055457397993607</v>
      </c>
      <c r="S205" s="17">
        <f t="shared" si="271"/>
        <v>277.74108704061894</v>
      </c>
      <c r="T205" s="162"/>
      <c r="U205" s="50">
        <f t="shared" si="272"/>
        <v>1</v>
      </c>
      <c r="V205" s="162">
        <f t="shared" si="263"/>
        <v>1</v>
      </c>
      <c r="W205" s="16">
        <v>0</v>
      </c>
    </row>
    <row r="206" spans="2:23" ht="18" x14ac:dyDescent="0.4">
      <c r="B206" s="213">
        <v>1</v>
      </c>
      <c r="C206" s="63">
        <v>20</v>
      </c>
      <c r="D206" s="86">
        <v>12002</v>
      </c>
      <c r="E206" s="5" t="s">
        <v>1061</v>
      </c>
      <c r="F206" s="14">
        <v>0.5</v>
      </c>
      <c r="G206" s="5" t="s">
        <v>618</v>
      </c>
      <c r="H206" s="59">
        <f t="shared" si="264"/>
        <v>439.4238588007737</v>
      </c>
      <c r="I206" s="179">
        <f t="shared" si="265"/>
        <v>316.66757253384912</v>
      </c>
      <c r="J206" s="183">
        <f t="shared" si="273"/>
        <v>269.16743665377174</v>
      </c>
      <c r="K206" s="163" t="s">
        <v>1295</v>
      </c>
      <c r="L206" s="107">
        <f t="shared" si="266"/>
        <v>47.50013588007738</v>
      </c>
      <c r="M206" s="16">
        <f t="shared" si="267"/>
        <v>71.155000000000001</v>
      </c>
      <c r="N206" s="187">
        <f t="shared" si="233"/>
        <v>245.51257253384915</v>
      </c>
      <c r="O206" s="16">
        <f t="shared" si="268"/>
        <v>1.155</v>
      </c>
      <c r="P206" s="128">
        <v>14</v>
      </c>
      <c r="Q206" s="104">
        <f t="shared" si="269"/>
        <v>28.687500000000004</v>
      </c>
      <c r="R206" s="20">
        <f t="shared" si="270"/>
        <v>0.86155039605353478</v>
      </c>
      <c r="S206" s="17">
        <f t="shared" si="271"/>
        <v>267.43405802707929</v>
      </c>
      <c r="T206" s="162"/>
      <c r="U206" s="50">
        <f t="shared" si="272"/>
        <v>14</v>
      </c>
      <c r="V206" s="162">
        <f t="shared" si="263"/>
        <v>14</v>
      </c>
      <c r="W206" s="16">
        <f>P7</f>
        <v>40</v>
      </c>
    </row>
    <row r="207" spans="2:23" ht="18" x14ac:dyDescent="0.4">
      <c r="B207" s="213">
        <v>1</v>
      </c>
      <c r="C207" s="63">
        <v>20</v>
      </c>
      <c r="D207" s="86">
        <v>12003</v>
      </c>
      <c r="E207" s="5" t="s">
        <v>1050</v>
      </c>
      <c r="F207" s="14">
        <v>0.1</v>
      </c>
      <c r="G207" s="5" t="s">
        <v>619</v>
      </c>
      <c r="H207" s="59">
        <f t="shared" si="264"/>
        <v>192.80877176015474</v>
      </c>
      <c r="I207" s="179">
        <f t="shared" si="265"/>
        <v>152.25751450676984</v>
      </c>
      <c r="J207" s="183">
        <f t="shared" si="273"/>
        <v>129.41888733075436</v>
      </c>
      <c r="K207" s="163" t="s">
        <v>1296</v>
      </c>
      <c r="L207" s="107">
        <f t="shared" si="266"/>
        <v>22.838627176015478</v>
      </c>
      <c r="M207" s="16">
        <f t="shared" si="267"/>
        <v>71.155000000000001</v>
      </c>
      <c r="N207" s="187">
        <f t="shared" si="233"/>
        <v>81.102514506769836</v>
      </c>
      <c r="O207" s="16">
        <f t="shared" si="268"/>
        <v>1.155</v>
      </c>
      <c r="P207" s="128">
        <v>14</v>
      </c>
      <c r="Q207" s="104">
        <f t="shared" si="269"/>
        <v>5.7375000000000007</v>
      </c>
      <c r="R207" s="20">
        <f t="shared" si="270"/>
        <v>0.86278181364197271</v>
      </c>
      <c r="S207" s="17">
        <f t="shared" si="271"/>
        <v>128.4393449387492</v>
      </c>
      <c r="T207" s="162"/>
      <c r="U207" s="50">
        <f t="shared" si="272"/>
        <v>14</v>
      </c>
      <c r="V207" s="162">
        <f t="shared" si="263"/>
        <v>14</v>
      </c>
      <c r="W207" s="16">
        <f>P7</f>
        <v>40</v>
      </c>
    </row>
    <row r="208" spans="2:23" ht="18" x14ac:dyDescent="0.4">
      <c r="B208" s="213">
        <v>1</v>
      </c>
      <c r="C208" s="63">
        <v>20</v>
      </c>
      <c r="D208" s="86">
        <v>12004</v>
      </c>
      <c r="E208" s="5" t="s">
        <v>1060</v>
      </c>
      <c r="F208" s="14">
        <v>1</v>
      </c>
      <c r="G208" s="5" t="s">
        <v>620</v>
      </c>
      <c r="H208" s="59">
        <f t="shared" si="264"/>
        <v>879.83771760154741</v>
      </c>
      <c r="I208" s="179">
        <f t="shared" si="265"/>
        <v>654.32514506769826</v>
      </c>
      <c r="J208" s="183">
        <f t="shared" si="273"/>
        <v>556.17637330754349</v>
      </c>
      <c r="K208" s="163" t="s">
        <v>1261</v>
      </c>
      <c r="L208" s="107">
        <f t="shared" si="266"/>
        <v>98.148771760154773</v>
      </c>
      <c r="M208" s="16">
        <f t="shared" si="267"/>
        <v>203.3</v>
      </c>
      <c r="N208" s="187">
        <f t="shared" si="233"/>
        <v>451.0251450676983</v>
      </c>
      <c r="O208" s="16">
        <f t="shared" si="268"/>
        <v>3.3000000000000003</v>
      </c>
      <c r="P208" s="128">
        <v>40</v>
      </c>
      <c r="Q208" s="104">
        <f t="shared" si="269"/>
        <v>57.375000000000007</v>
      </c>
      <c r="R208" s="20">
        <f t="shared" si="270"/>
        <v>0.8461391851453548</v>
      </c>
      <c r="S208" s="17">
        <f t="shared" si="271"/>
        <v>527.42678272082526</v>
      </c>
      <c r="T208" s="162"/>
      <c r="U208" s="50">
        <f t="shared" si="272"/>
        <v>40</v>
      </c>
      <c r="V208" s="162">
        <f t="shared" si="263"/>
        <v>40</v>
      </c>
      <c r="W208" s="16">
        <f>P7</f>
        <v>40</v>
      </c>
    </row>
    <row r="209" spans="2:23" ht="18" x14ac:dyDescent="0.4">
      <c r="B209" s="213">
        <v>1</v>
      </c>
      <c r="C209" s="63">
        <v>20</v>
      </c>
      <c r="D209" s="86">
        <v>12005</v>
      </c>
      <c r="E209" s="5" t="s">
        <v>621</v>
      </c>
      <c r="F209" s="14">
        <v>0.5</v>
      </c>
      <c r="G209" s="5" t="s">
        <v>622</v>
      </c>
      <c r="H209" s="59">
        <f t="shared" si="264"/>
        <v>316.35135880077371</v>
      </c>
      <c r="I209" s="179">
        <f t="shared" si="265"/>
        <v>213.59507253384916</v>
      </c>
      <c r="J209" s="183">
        <f t="shared" si="273"/>
        <v>181.55581165377177</v>
      </c>
      <c r="K209" s="163" t="s">
        <v>1262</v>
      </c>
      <c r="L209" s="107">
        <f t="shared" si="266"/>
        <v>32.039260880077393</v>
      </c>
      <c r="M209" s="16">
        <f t="shared" si="267"/>
        <v>8.0824999999999996</v>
      </c>
      <c r="N209" s="187">
        <f t="shared" si="233"/>
        <v>205.51257253384915</v>
      </c>
      <c r="O209" s="16">
        <f t="shared" si="268"/>
        <v>8.2500000000000004E-2</v>
      </c>
      <c r="P209" s="128">
        <v>1</v>
      </c>
      <c r="Q209" s="104">
        <f t="shared" si="269"/>
        <v>28.687500000000004</v>
      </c>
      <c r="R209" s="20">
        <f t="shared" si="270"/>
        <v>0.86062412560906687</v>
      </c>
      <c r="S209" s="17">
        <f t="shared" si="271"/>
        <v>195.3760580270793</v>
      </c>
      <c r="T209" s="162"/>
      <c r="U209" s="50">
        <f t="shared" si="272"/>
        <v>1</v>
      </c>
      <c r="V209" s="162">
        <f t="shared" si="263"/>
        <v>1</v>
      </c>
      <c r="W209" s="16">
        <v>0</v>
      </c>
    </row>
    <row r="210" spans="2:23" ht="18" x14ac:dyDescent="0.4">
      <c r="B210" s="213">
        <v>1</v>
      </c>
      <c r="C210" s="63">
        <v>20</v>
      </c>
      <c r="D210" s="86">
        <v>12006</v>
      </c>
      <c r="E210" s="5" t="s">
        <v>623</v>
      </c>
      <c r="F210" s="14">
        <v>0.5</v>
      </c>
      <c r="G210" s="5" t="s">
        <v>624</v>
      </c>
      <c r="H210" s="59">
        <f t="shared" ref="H210" si="284">+((N210*(1+($F$6)))+M210)</f>
        <v>308.26885880077373</v>
      </c>
      <c r="I210" s="179">
        <f t="shared" ref="I210" si="285">+(N210+M210)</f>
        <v>205.51257253384915</v>
      </c>
      <c r="J210" s="183">
        <f t="shared" ref="J210" si="286">+(I210*(1-$F$5))</f>
        <v>174.68568665377177</v>
      </c>
      <c r="K210" s="163" t="s">
        <v>1263</v>
      </c>
      <c r="L210" s="107">
        <f t="shared" ref="L210" si="287">+(I210-J210)</f>
        <v>30.826885880077384</v>
      </c>
      <c r="M210" s="16">
        <f t="shared" ref="M210" si="288">+(IF(P210=0,0,IF(P210&lt;4.99,(P210*$M$3),IF(P210&lt;9.99,(P210*$M$4),IF(P210&lt;49.99,(P210*$M$5),IF(P210&lt;100,(P210*$M$6),IF(P210&gt;99.99,(P210*$M$7)))))))+(O210))</f>
        <v>0</v>
      </c>
      <c r="N210" s="187">
        <f t="shared" si="233"/>
        <v>205.51257253384915</v>
      </c>
      <c r="O210" s="16">
        <f t="shared" ref="O210" si="289">+(P210*$F$7)</f>
        <v>0</v>
      </c>
      <c r="P210" s="128">
        <v>0</v>
      </c>
      <c r="Q210" s="104">
        <f t="shared" ref="Q210" si="290">+(F210*$F$4)</f>
        <v>28.687500000000004</v>
      </c>
      <c r="R210" s="20">
        <f t="shared" ref="R210" si="291">(I210-(P210+O210+Q210))/I210</f>
        <v>0.86041000000000001</v>
      </c>
      <c r="S210" s="17">
        <f t="shared" ref="S210" si="292">+((($I$11+I210)-(P210+Q210+$Q$11)/(F210+($F$11)))/1.25)</f>
        <v>189.71005802707933</v>
      </c>
      <c r="T210" s="162"/>
      <c r="U210" s="50">
        <f t="shared" si="272"/>
        <v>0</v>
      </c>
      <c r="V210" s="162">
        <f t="shared" ref="V210" si="293">+(U210*$P$6)</f>
        <v>0</v>
      </c>
      <c r="W210" s="16">
        <v>0</v>
      </c>
    </row>
    <row r="211" spans="2:23" ht="18" x14ac:dyDescent="0.4">
      <c r="B211" s="213">
        <v>1</v>
      </c>
      <c r="C211" s="63">
        <v>20</v>
      </c>
      <c r="D211" s="86">
        <v>12007</v>
      </c>
      <c r="E211" s="5" t="s">
        <v>552</v>
      </c>
      <c r="F211" s="14">
        <v>0.5</v>
      </c>
      <c r="G211" s="5" t="s">
        <v>553</v>
      </c>
      <c r="H211" s="59">
        <f>+((N211*(1+($F$6)))+M211)</f>
        <v>308.26885880077373</v>
      </c>
      <c r="I211" s="179">
        <f>+(N211+M211)</f>
        <v>205.51257253384915</v>
      </c>
      <c r="J211" s="183">
        <f>+(I211*(1-$F$5))</f>
        <v>174.68568665377177</v>
      </c>
      <c r="K211" s="163" t="s">
        <v>1264</v>
      </c>
      <c r="L211" s="107">
        <f>+(I211-J211)</f>
        <v>30.826885880077384</v>
      </c>
      <c r="M211" s="16">
        <f>+(IF(P211=0,0,IF(P211&lt;4.99,(P211*$M$3),IF(P211&lt;9.99,(P211*$M$4),IF(P211&lt;49.99,(P211*$M$5),IF(P211&lt;100,(P211*$M$6),IF(P211&gt;99.99,(P211*$M$7)))))))+(O211))</f>
        <v>0</v>
      </c>
      <c r="N211" s="187">
        <f t="shared" si="233"/>
        <v>205.51257253384915</v>
      </c>
      <c r="O211" s="16">
        <f>+(P211*$F$7)</f>
        <v>0</v>
      </c>
      <c r="P211" s="128">
        <v>0</v>
      </c>
      <c r="Q211" s="104">
        <f>+(F211*$F$4)</f>
        <v>28.687500000000004</v>
      </c>
      <c r="R211" s="20">
        <f>(I211-(P211+O211+Q211))/I211</f>
        <v>0.86041000000000001</v>
      </c>
      <c r="S211" s="17">
        <f>+((($I$11+I211)-(P211+Q211+$Q$11)/(F211+($F$11)))/1.25)</f>
        <v>189.71005802707933</v>
      </c>
      <c r="T211" s="162"/>
      <c r="U211" s="50">
        <f>($P211)</f>
        <v>0</v>
      </c>
      <c r="V211" s="162">
        <f>+(U211*$P$6)</f>
        <v>0</v>
      </c>
      <c r="W211" s="16">
        <v>0</v>
      </c>
    </row>
    <row r="212" spans="2:23" ht="18" x14ac:dyDescent="0.4">
      <c r="B212" s="213">
        <v>1</v>
      </c>
      <c r="C212" s="63">
        <v>20</v>
      </c>
      <c r="D212" s="86">
        <v>12008</v>
      </c>
      <c r="E212" s="5" t="s">
        <v>554</v>
      </c>
      <c r="F212" s="14">
        <v>0.5</v>
      </c>
      <c r="G212" s="5" t="s">
        <v>555</v>
      </c>
      <c r="H212" s="59">
        <f>+((N212*(1+($F$6)))+M212)</f>
        <v>310.28948380077372</v>
      </c>
      <c r="I212" s="179">
        <f>+(N212+M212)</f>
        <v>207.53319753384915</v>
      </c>
      <c r="J212" s="183">
        <f>+(I212*(1-$F$5))</f>
        <v>176.40321790377178</v>
      </c>
      <c r="K212" s="163">
        <v>12008.05</v>
      </c>
      <c r="L212" s="107">
        <f>+(I212-J212)</f>
        <v>31.129979630077372</v>
      </c>
      <c r="M212" s="16">
        <f>+(IF(P212=0,0,IF(P212&lt;4.99,(P212*$M$3),IF(P212&lt;9.99,(P212*$M$4),IF(P212&lt;49.99,(P212*$M$5),IF(P212&lt;100,(P212*$M$6),IF(P212&gt;99.99,(P212*$M$7)))))))+(O212))</f>
        <v>2.0206249999999999</v>
      </c>
      <c r="N212" s="187">
        <f t="shared" si="233"/>
        <v>205.51257253384915</v>
      </c>
      <c r="O212" s="16">
        <f>+(P212*$F$7)</f>
        <v>2.0625000000000001E-2</v>
      </c>
      <c r="P212" s="128">
        <v>0.25</v>
      </c>
      <c r="Q212" s="104">
        <f>+(F212*$F$4)</f>
        <v>28.687500000000004</v>
      </c>
      <c r="R212" s="20">
        <f>(I212-(P212+O212+Q212))/I212</f>
        <v>0.8604650950107543</v>
      </c>
      <c r="S212" s="17">
        <f>+((($I$11+I212)-(P212+Q212+$Q$11)/(F212+($F$11)))/1.25)</f>
        <v>191.12655802707931</v>
      </c>
      <c r="T212" s="162"/>
      <c r="U212" s="50">
        <f>($P212)</f>
        <v>0.25</v>
      </c>
      <c r="V212" s="162">
        <f>+(U212*$P$6)</f>
        <v>0.25</v>
      </c>
      <c r="W212" s="16">
        <v>0</v>
      </c>
    </row>
    <row r="213" spans="2:23" ht="18" x14ac:dyDescent="0.4">
      <c r="B213" s="213">
        <v>1</v>
      </c>
      <c r="C213" s="63">
        <v>20</v>
      </c>
      <c r="D213" s="86">
        <v>12009</v>
      </c>
      <c r="E213" s="5" t="s">
        <v>899</v>
      </c>
      <c r="F213" s="14">
        <v>0.25</v>
      </c>
      <c r="G213" s="5" t="s">
        <v>900</v>
      </c>
      <c r="H213" s="59">
        <f>+((N213*(1+($F$6)))+M213)</f>
        <v>154.13442940038686</v>
      </c>
      <c r="I213" s="179">
        <f>+(N213+M213)</f>
        <v>102.75628626692458</v>
      </c>
      <c r="J213" s="183">
        <f>+(I213*(1-$F$5))</f>
        <v>87.342843326885884</v>
      </c>
      <c r="K213" s="163" t="s">
        <v>1239</v>
      </c>
      <c r="L213" s="107">
        <f>+(I213-J213)</f>
        <v>15.413442940038692</v>
      </c>
      <c r="M213" s="16">
        <f>+(IF(P213=0,0,IF(P213&lt;4.99,(P213*$M$3),IF(P213&lt;9.99,(P213*$M$4),IF(P213&lt;49.99,(P213*$M$5),IF(P213&lt;100,(P213*$M$6),IF(P213&gt;99.99,(P213*$M$7)))))))+(O213))</f>
        <v>0</v>
      </c>
      <c r="N213" s="187">
        <f t="shared" si="233"/>
        <v>102.75628626692458</v>
      </c>
      <c r="O213" s="16">
        <f>+(P213*$F$7)</f>
        <v>0</v>
      </c>
      <c r="P213" s="128">
        <v>0</v>
      </c>
      <c r="Q213" s="104">
        <f>+(F213*$F$4)</f>
        <v>14.343750000000002</v>
      </c>
      <c r="R213" s="20">
        <f>(I213-(P213+O213+Q213))/I213</f>
        <v>0.86041000000000001</v>
      </c>
      <c r="S213" s="17">
        <f>+((($I$11+I213)-(P213+Q213+$Q$11)/(F213+($F$11)))/1.25)</f>
        <v>107.50502901353966</v>
      </c>
      <c r="T213" s="162"/>
      <c r="U213" s="50">
        <f>($P213)</f>
        <v>0</v>
      </c>
      <c r="V213" s="162">
        <f>+(U213*$P$6)</f>
        <v>0</v>
      </c>
      <c r="W213" s="16">
        <v>0</v>
      </c>
    </row>
    <row r="214" spans="2:23" ht="18" x14ac:dyDescent="0.4">
      <c r="B214" s="213">
        <v>1</v>
      </c>
      <c r="C214" s="63">
        <v>20</v>
      </c>
      <c r="D214" s="86">
        <v>12010</v>
      </c>
      <c r="E214" s="103" t="s">
        <v>222</v>
      </c>
      <c r="F214" s="14">
        <v>0.75</v>
      </c>
      <c r="G214" s="5" t="s">
        <v>540</v>
      </c>
      <c r="H214" s="59">
        <f t="shared" si="264"/>
        <v>824.36578820116063</v>
      </c>
      <c r="I214" s="179">
        <f t="shared" si="265"/>
        <v>650.23135880077371</v>
      </c>
      <c r="J214" s="183">
        <f t="shared" si="273"/>
        <v>552.69665498065763</v>
      </c>
      <c r="K214" s="163" t="s">
        <v>1240</v>
      </c>
      <c r="L214" s="107">
        <f t="shared" ref="L214:L277" si="294">+(I214-J214)</f>
        <v>97.534703820116079</v>
      </c>
      <c r="M214" s="16">
        <f t="shared" ref="M214:M277" si="295">+(IF(P214=0,0,IF(P214&lt;4.99,(P214*$M$3),IF(P214&lt;9.99,(P214*$M$4),IF(P214&lt;49.99,(P214*$M$5),IF(P214&lt;100,(P214*$M$6),IF(P214&gt;99.99,(P214*$M$7)))))))+(O214))</f>
        <v>301.96249999999998</v>
      </c>
      <c r="N214" s="187">
        <f t="shared" si="233"/>
        <v>348.26885880077373</v>
      </c>
      <c r="O214" s="16">
        <f t="shared" ref="O214:O277" si="296">+(P214*$F$7)</f>
        <v>11.9625</v>
      </c>
      <c r="P214" s="128">
        <v>145</v>
      </c>
      <c r="Q214" s="104">
        <f t="shared" ref="Q214:Q277" si="297">+(F214*$F$4)</f>
        <v>43.031250000000007</v>
      </c>
      <c r="R214" s="20">
        <f t="shared" ref="R214:R277" si="298">(I214-(P214+O214+Q214))/I214</f>
        <v>0.69242678426206661</v>
      </c>
      <c r="S214" s="17">
        <f t="shared" ref="S214:S277" si="299">+((($I$11+I214)-(P214+Q214+$Q$11)/(F214+($F$11)))/1.25)</f>
        <v>452.68508704061895</v>
      </c>
      <c r="T214" s="162"/>
      <c r="U214" s="50">
        <f t="shared" ref="U214:U276" si="300">($P214)</f>
        <v>145</v>
      </c>
      <c r="V214" s="162">
        <f t="shared" ref="V214:V268" si="301">+(U214*$P$6)</f>
        <v>145</v>
      </c>
      <c r="W214" s="16">
        <f>P7</f>
        <v>40</v>
      </c>
    </row>
    <row r="215" spans="2:23" ht="18" x14ac:dyDescent="0.4">
      <c r="B215" s="213">
        <v>1</v>
      </c>
      <c r="C215" s="63">
        <v>20</v>
      </c>
      <c r="D215" s="86">
        <v>12011</v>
      </c>
      <c r="E215" s="103" t="s">
        <v>221</v>
      </c>
      <c r="F215" s="14">
        <v>0.75</v>
      </c>
      <c r="G215" s="5" t="s">
        <v>541</v>
      </c>
      <c r="H215" s="59">
        <f t="shared" ref="H215:H279" si="302">+((N215*(1+($F$6)))+M215)</f>
        <v>782.71578820116065</v>
      </c>
      <c r="I215" s="179">
        <f t="shared" ref="I215:I279" si="303">+(N215+M215)</f>
        <v>608.58135880077373</v>
      </c>
      <c r="J215" s="183">
        <f t="shared" si="273"/>
        <v>517.29415498065771</v>
      </c>
      <c r="K215" s="163" t="s">
        <v>1241</v>
      </c>
      <c r="L215" s="107">
        <f t="shared" si="294"/>
        <v>91.287203820116019</v>
      </c>
      <c r="M215" s="16">
        <f t="shared" si="295"/>
        <v>260.3125</v>
      </c>
      <c r="N215" s="187">
        <f t="shared" si="233"/>
        <v>348.26885880077373</v>
      </c>
      <c r="O215" s="16">
        <f t="shared" si="296"/>
        <v>10.3125</v>
      </c>
      <c r="P215" s="128">
        <v>125</v>
      </c>
      <c r="Q215" s="104">
        <f t="shared" si="297"/>
        <v>43.031250000000007</v>
      </c>
      <c r="R215" s="20">
        <f t="shared" si="298"/>
        <v>0.7069516714224845</v>
      </c>
      <c r="S215" s="17">
        <f t="shared" si="299"/>
        <v>432.16508704061897</v>
      </c>
      <c r="T215" s="162"/>
      <c r="U215" s="50">
        <f t="shared" si="300"/>
        <v>125</v>
      </c>
      <c r="V215" s="162">
        <f t="shared" si="301"/>
        <v>125</v>
      </c>
      <c r="W215" s="16">
        <f>P7</f>
        <v>40</v>
      </c>
    </row>
    <row r="216" spans="2:23" ht="18" x14ac:dyDescent="0.4">
      <c r="B216" s="213">
        <v>1</v>
      </c>
      <c r="C216" s="63">
        <v>20</v>
      </c>
      <c r="D216" s="86">
        <v>12012</v>
      </c>
      <c r="E216" s="103" t="s">
        <v>219</v>
      </c>
      <c r="F216" s="14">
        <v>0.5</v>
      </c>
      <c r="G216" s="5" t="s">
        <v>542</v>
      </c>
      <c r="H216" s="59">
        <f t="shared" si="302"/>
        <v>613.21885880077366</v>
      </c>
      <c r="I216" s="179">
        <f t="shared" si="303"/>
        <v>490.46257253384914</v>
      </c>
      <c r="J216" s="183">
        <f t="shared" si="273"/>
        <v>416.89318665377175</v>
      </c>
      <c r="K216" s="163" t="s">
        <v>1242</v>
      </c>
      <c r="L216" s="107">
        <f t="shared" si="294"/>
        <v>73.569385880077391</v>
      </c>
      <c r="M216" s="16">
        <f t="shared" si="295"/>
        <v>244.95</v>
      </c>
      <c r="N216" s="187">
        <f t="shared" si="233"/>
        <v>245.51257253384915</v>
      </c>
      <c r="O216" s="16">
        <f t="shared" si="296"/>
        <v>4.95</v>
      </c>
      <c r="P216" s="128">
        <v>60</v>
      </c>
      <c r="Q216" s="104">
        <f t="shared" si="297"/>
        <v>28.687500000000004</v>
      </c>
      <c r="R216" s="20">
        <f t="shared" si="298"/>
        <v>0.80908329148084457</v>
      </c>
      <c r="S216" s="17">
        <f t="shared" si="299"/>
        <v>369.67005802707934</v>
      </c>
      <c r="T216" s="162"/>
      <c r="U216" s="50">
        <f t="shared" si="300"/>
        <v>60</v>
      </c>
      <c r="V216" s="162">
        <f t="shared" si="301"/>
        <v>60</v>
      </c>
      <c r="W216" s="16">
        <f>P7</f>
        <v>40</v>
      </c>
    </row>
    <row r="217" spans="2:23" ht="18" x14ac:dyDescent="0.4">
      <c r="B217" s="213">
        <v>1</v>
      </c>
      <c r="C217" s="63">
        <v>20</v>
      </c>
      <c r="D217" s="86">
        <v>12013</v>
      </c>
      <c r="E217" s="103" t="s">
        <v>223</v>
      </c>
      <c r="F217" s="14">
        <v>1.25</v>
      </c>
      <c r="G217" s="5" t="s">
        <v>543</v>
      </c>
      <c r="H217" s="59">
        <f t="shared" ref="H217:H223" si="304">+((N217*(1+($F$6)))+M217)</f>
        <v>1195.1096470019343</v>
      </c>
      <c r="I217" s="179">
        <f t="shared" ref="I217:I223" si="305">+(N217+M217)</f>
        <v>918.21893133462288</v>
      </c>
      <c r="J217" s="183">
        <f t="shared" ref="J217:J223" si="306">+(I217*(1-$F$5))</f>
        <v>780.48609163442939</v>
      </c>
      <c r="K217" s="163" t="s">
        <v>1243</v>
      </c>
      <c r="L217" s="107">
        <f t="shared" ref="L217:L223" si="307">+(I217-J217)</f>
        <v>137.73283970019349</v>
      </c>
      <c r="M217" s="16">
        <f t="shared" ref="M217:M223" si="308">+(IF(P217=0,0,IF(P217&lt;4.99,(P217*$M$3),IF(P217&lt;9.99,(P217*$M$4),IF(P217&lt;49.99,(P217*$M$5),IF(P217&lt;100,(P217*$M$6),IF(P217&gt;99.99,(P217*$M$7)))))))+(O217))</f>
        <v>364.4375</v>
      </c>
      <c r="N217" s="187">
        <f t="shared" si="233"/>
        <v>553.78143133462288</v>
      </c>
      <c r="O217" s="16">
        <f t="shared" ref="O217:O223" si="309">+(P217*$F$7)</f>
        <v>14.4375</v>
      </c>
      <c r="P217" s="128">
        <v>175</v>
      </c>
      <c r="Q217" s="104">
        <f t="shared" ref="Q217:Q223" si="310">+(F217*$F$4)</f>
        <v>71.718750000000014</v>
      </c>
      <c r="R217" s="20">
        <f t="shared" ref="R217:R223" si="311">(I217-(P217+O217+Q217))/I217</f>
        <v>0.71558389716446846</v>
      </c>
      <c r="S217" s="17">
        <f t="shared" ref="S217:S223" si="312">+((($I$11+I217)-(P217+Q217+$Q$11)/(F217+($F$11)))/1.25)</f>
        <v>679.87514506769833</v>
      </c>
      <c r="T217" s="162"/>
      <c r="U217" s="50">
        <f t="shared" ref="U217:U232" si="313">($P217)</f>
        <v>175</v>
      </c>
      <c r="V217" s="162">
        <f t="shared" ref="V217:V223" si="314">+(U217*$P$6)</f>
        <v>175</v>
      </c>
      <c r="W217" s="16">
        <f>P7</f>
        <v>40</v>
      </c>
    </row>
    <row r="218" spans="2:23" ht="18" x14ac:dyDescent="0.4">
      <c r="B218" s="213">
        <v>1</v>
      </c>
      <c r="C218" s="63">
        <v>20</v>
      </c>
      <c r="D218" s="86">
        <v>12014</v>
      </c>
      <c r="E218" s="5" t="s">
        <v>545</v>
      </c>
      <c r="F218" s="14">
        <v>0.25</v>
      </c>
      <c r="G218" s="5" t="s">
        <v>546</v>
      </c>
      <c r="H218" s="59">
        <f t="shared" si="304"/>
        <v>156.15505440038686</v>
      </c>
      <c r="I218" s="179">
        <f t="shared" si="305"/>
        <v>104.77691126692457</v>
      </c>
      <c r="J218" s="183">
        <f t="shared" si="306"/>
        <v>89.060374576885877</v>
      </c>
      <c r="K218" s="163" t="s">
        <v>1096</v>
      </c>
      <c r="L218" s="107">
        <f t="shared" si="307"/>
        <v>15.716536690038694</v>
      </c>
      <c r="M218" s="16">
        <f t="shared" si="308"/>
        <v>2.0206249999999999</v>
      </c>
      <c r="N218" s="187">
        <f t="shared" si="233"/>
        <v>102.75628626692458</v>
      </c>
      <c r="O218" s="16">
        <f t="shared" si="309"/>
        <v>2.0625000000000001E-2</v>
      </c>
      <c r="P218" s="128">
        <v>0.25</v>
      </c>
      <c r="Q218" s="104">
        <f t="shared" si="310"/>
        <v>14.343750000000002</v>
      </c>
      <c r="R218" s="20">
        <f t="shared" si="311"/>
        <v>0.86051912751303461</v>
      </c>
      <c r="S218" s="17">
        <f t="shared" si="312"/>
        <v>108.85486234687298</v>
      </c>
      <c r="T218" s="162"/>
      <c r="U218" s="50">
        <f t="shared" si="313"/>
        <v>0.25</v>
      </c>
      <c r="V218" s="162">
        <f t="shared" si="314"/>
        <v>0.25</v>
      </c>
      <c r="W218" s="16">
        <v>0</v>
      </c>
    </row>
    <row r="219" spans="2:23" ht="18" x14ac:dyDescent="0.4">
      <c r="B219" s="213">
        <v>1</v>
      </c>
      <c r="C219" s="63">
        <v>20</v>
      </c>
      <c r="D219" s="86">
        <v>12015</v>
      </c>
      <c r="E219" s="5" t="s">
        <v>662</v>
      </c>
      <c r="F219" s="14">
        <v>0.25</v>
      </c>
      <c r="G219" s="5" t="s">
        <v>663</v>
      </c>
      <c r="H219" s="59">
        <f t="shared" si="304"/>
        <v>154.13442940038686</v>
      </c>
      <c r="I219" s="179">
        <f t="shared" si="305"/>
        <v>102.75628626692458</v>
      </c>
      <c r="J219" s="183">
        <f t="shared" si="306"/>
        <v>87.342843326885884</v>
      </c>
      <c r="K219" s="163" t="s">
        <v>1354</v>
      </c>
      <c r="L219" s="107">
        <f t="shared" si="307"/>
        <v>15.413442940038692</v>
      </c>
      <c r="M219" s="16">
        <f t="shared" si="308"/>
        <v>0</v>
      </c>
      <c r="N219" s="187">
        <f t="shared" si="233"/>
        <v>102.75628626692458</v>
      </c>
      <c r="O219" s="16">
        <f t="shared" si="309"/>
        <v>0</v>
      </c>
      <c r="P219" s="128">
        <v>0</v>
      </c>
      <c r="Q219" s="104">
        <f t="shared" si="310"/>
        <v>14.343750000000002</v>
      </c>
      <c r="R219" s="20">
        <f t="shared" si="311"/>
        <v>0.86041000000000001</v>
      </c>
      <c r="S219" s="17">
        <f t="shared" si="312"/>
        <v>107.50502901353966</v>
      </c>
      <c r="T219" s="162"/>
      <c r="U219" s="50">
        <f t="shared" si="313"/>
        <v>0</v>
      </c>
      <c r="V219" s="162">
        <f t="shared" si="314"/>
        <v>0</v>
      </c>
      <c r="W219" s="16">
        <v>0</v>
      </c>
    </row>
    <row r="220" spans="2:23" ht="18" x14ac:dyDescent="0.4">
      <c r="B220" s="213">
        <v>1</v>
      </c>
      <c r="C220" s="63">
        <v>20</v>
      </c>
      <c r="D220" s="86">
        <v>12016</v>
      </c>
      <c r="E220" s="5" t="s">
        <v>664</v>
      </c>
      <c r="F220" s="14">
        <v>0.5</v>
      </c>
      <c r="G220" s="5" t="s">
        <v>665</v>
      </c>
      <c r="H220" s="59">
        <f t="shared" si="304"/>
        <v>324.43385880077375</v>
      </c>
      <c r="I220" s="179">
        <f t="shared" si="305"/>
        <v>221.67757253384914</v>
      </c>
      <c r="J220" s="183">
        <f t="shared" si="306"/>
        <v>188.42593665377177</v>
      </c>
      <c r="K220" s="163" t="s">
        <v>1355</v>
      </c>
      <c r="L220" s="107">
        <f t="shared" si="307"/>
        <v>33.251635880077373</v>
      </c>
      <c r="M220" s="16">
        <f t="shared" si="308"/>
        <v>16.164999999999999</v>
      </c>
      <c r="N220" s="187">
        <f t="shared" si="233"/>
        <v>205.51257253384915</v>
      </c>
      <c r="O220" s="16">
        <f t="shared" si="309"/>
        <v>0.16500000000000001</v>
      </c>
      <c r="P220" s="128">
        <v>2</v>
      </c>
      <c r="Q220" s="104">
        <f t="shared" si="310"/>
        <v>28.687500000000004</v>
      </c>
      <c r="R220" s="20">
        <f t="shared" si="311"/>
        <v>0.86082263691655614</v>
      </c>
      <c r="S220" s="17">
        <f t="shared" si="312"/>
        <v>201.04205802707929</v>
      </c>
      <c r="T220" s="162"/>
      <c r="U220" s="50">
        <f t="shared" si="313"/>
        <v>2</v>
      </c>
      <c r="V220" s="162">
        <f t="shared" si="314"/>
        <v>2</v>
      </c>
      <c r="W220" s="16">
        <v>0</v>
      </c>
    </row>
    <row r="221" spans="2:23" ht="18" x14ac:dyDescent="0.4">
      <c r="B221" s="213">
        <v>1</v>
      </c>
      <c r="C221" s="63">
        <v>20</v>
      </c>
      <c r="D221" s="86">
        <v>12017</v>
      </c>
      <c r="E221" s="54" t="s">
        <v>1372</v>
      </c>
      <c r="F221" s="14">
        <v>1.25</v>
      </c>
      <c r="G221" s="5" t="s">
        <v>543</v>
      </c>
      <c r="H221" s="59">
        <f t="shared" si="304"/>
        <v>1135.1096470019343</v>
      </c>
      <c r="I221" s="179">
        <f t="shared" si="305"/>
        <v>878.21893133462288</v>
      </c>
      <c r="J221" s="183">
        <f t="shared" si="306"/>
        <v>746.48609163442939</v>
      </c>
      <c r="K221" s="163" t="s">
        <v>1243</v>
      </c>
      <c r="L221" s="107">
        <f t="shared" si="307"/>
        <v>131.73283970019349</v>
      </c>
      <c r="M221" s="16">
        <f t="shared" si="308"/>
        <v>364.4375</v>
      </c>
      <c r="N221" s="187">
        <f t="shared" si="233"/>
        <v>513.78143133462288</v>
      </c>
      <c r="O221" s="16">
        <f t="shared" si="309"/>
        <v>14.4375</v>
      </c>
      <c r="P221" s="128">
        <v>175</v>
      </c>
      <c r="Q221" s="104">
        <f t="shared" si="310"/>
        <v>71.718750000000014</v>
      </c>
      <c r="R221" s="20">
        <f t="shared" si="311"/>
        <v>0.70262967389791664</v>
      </c>
      <c r="S221" s="17">
        <f t="shared" si="312"/>
        <v>647.87514506769833</v>
      </c>
      <c r="T221" s="162"/>
      <c r="U221" s="50">
        <f t="shared" si="313"/>
        <v>175</v>
      </c>
      <c r="V221" s="162">
        <f t="shared" si="314"/>
        <v>175</v>
      </c>
      <c r="W221" s="16">
        <v>0</v>
      </c>
    </row>
    <row r="222" spans="2:23" ht="18" x14ac:dyDescent="0.4">
      <c r="B222" s="213">
        <v>1</v>
      </c>
      <c r="C222" s="63">
        <v>20</v>
      </c>
      <c r="D222" s="86">
        <v>12018</v>
      </c>
      <c r="E222" s="5" t="s">
        <v>1082</v>
      </c>
      <c r="F222" s="14">
        <v>0.25</v>
      </c>
      <c r="G222" s="5" t="s">
        <v>666</v>
      </c>
      <c r="H222" s="59">
        <f t="shared" si="304"/>
        <v>306.60942940038683</v>
      </c>
      <c r="I222" s="179">
        <f t="shared" si="305"/>
        <v>255.23128626692457</v>
      </c>
      <c r="J222" s="183">
        <f t="shared" si="306"/>
        <v>216.94659332688587</v>
      </c>
      <c r="K222" s="163" t="s">
        <v>1356</v>
      </c>
      <c r="L222" s="107">
        <f t="shared" si="307"/>
        <v>38.284692940038695</v>
      </c>
      <c r="M222" s="16">
        <f t="shared" si="308"/>
        <v>152.47499999999999</v>
      </c>
      <c r="N222" s="187">
        <f t="shared" ref="N222:N285" si="315">+(F222*$F$3)+W222</f>
        <v>102.75628626692458</v>
      </c>
      <c r="O222" s="16">
        <f t="shared" si="309"/>
        <v>2.4750000000000001</v>
      </c>
      <c r="P222" s="128">
        <v>30</v>
      </c>
      <c r="Q222" s="104">
        <f t="shared" si="310"/>
        <v>14.343750000000002</v>
      </c>
      <c r="R222" s="20">
        <f t="shared" si="311"/>
        <v>0.81656343669781817</v>
      </c>
      <c r="S222" s="17">
        <f t="shared" si="312"/>
        <v>197.48502901353967</v>
      </c>
      <c r="T222" s="162"/>
      <c r="U222" s="50">
        <f t="shared" si="313"/>
        <v>30</v>
      </c>
      <c r="V222" s="162">
        <f t="shared" si="314"/>
        <v>30</v>
      </c>
      <c r="W222" s="16">
        <v>0</v>
      </c>
    </row>
    <row r="223" spans="2:23" ht="18" x14ac:dyDescent="0.4">
      <c r="B223" s="213">
        <v>1</v>
      </c>
      <c r="C223" s="63">
        <v>20</v>
      </c>
      <c r="D223" s="86">
        <v>12020</v>
      </c>
      <c r="E223" s="5" t="s">
        <v>500</v>
      </c>
      <c r="F223" s="14">
        <v>0.75</v>
      </c>
      <c r="G223" s="5" t="s">
        <v>501</v>
      </c>
      <c r="H223" s="59">
        <f t="shared" si="304"/>
        <v>523.39328820116054</v>
      </c>
      <c r="I223" s="179">
        <f t="shared" si="305"/>
        <v>369.25885880077374</v>
      </c>
      <c r="J223" s="183">
        <f t="shared" si="306"/>
        <v>313.87002998065765</v>
      </c>
      <c r="K223" s="163" t="s">
        <v>1357</v>
      </c>
      <c r="L223" s="107">
        <f t="shared" si="307"/>
        <v>55.388828820116089</v>
      </c>
      <c r="M223" s="16">
        <f t="shared" si="308"/>
        <v>60.99</v>
      </c>
      <c r="N223" s="187">
        <f t="shared" si="315"/>
        <v>308.26885880077373</v>
      </c>
      <c r="O223" s="16">
        <f t="shared" si="309"/>
        <v>0.99</v>
      </c>
      <c r="P223" s="128">
        <v>12</v>
      </c>
      <c r="Q223" s="104">
        <f t="shared" si="310"/>
        <v>43.031250000000007</v>
      </c>
      <c r="R223" s="20">
        <f t="shared" si="311"/>
        <v>0.84828732293129583</v>
      </c>
      <c r="S223" s="17">
        <f t="shared" si="312"/>
        <v>313.02708704061899</v>
      </c>
      <c r="T223" s="162"/>
      <c r="U223" s="50">
        <f t="shared" si="313"/>
        <v>12</v>
      </c>
      <c r="V223" s="162">
        <f t="shared" si="314"/>
        <v>12</v>
      </c>
      <c r="W223" s="16">
        <v>0</v>
      </c>
    </row>
    <row r="224" spans="2:23" ht="18" x14ac:dyDescent="0.4">
      <c r="B224" s="213">
        <v>1</v>
      </c>
      <c r="C224" s="63">
        <v>20</v>
      </c>
      <c r="D224" s="86">
        <v>12021</v>
      </c>
      <c r="E224" s="5" t="s">
        <v>679</v>
      </c>
      <c r="F224" s="14">
        <v>0.5</v>
      </c>
      <c r="G224" s="5" t="s">
        <v>680</v>
      </c>
      <c r="H224" s="59">
        <f t="shared" ref="H224:H232" si="316">+((N224*(1+($F$6)))+M224)</f>
        <v>332.51635880077373</v>
      </c>
      <c r="I224" s="179">
        <f t="shared" ref="I224:I232" si="317">+(N224+M224)</f>
        <v>229.76007253384915</v>
      </c>
      <c r="J224" s="183">
        <f t="shared" ref="J224:J232" si="318">+(I224*(1-$F$5))</f>
        <v>195.29606165377177</v>
      </c>
      <c r="K224" s="163" t="s">
        <v>1358</v>
      </c>
      <c r="L224" s="107">
        <f t="shared" ref="L224:L232" si="319">+(I224-J224)</f>
        <v>34.464010880077382</v>
      </c>
      <c r="M224" s="16">
        <f t="shared" ref="M224:M232" si="320">+(IF(P224=0,0,IF(P224&lt;4.99,(P224*$M$3),IF(P224&lt;9.99,(P224*$M$4),IF(P224&lt;49.99,(P224*$M$5),IF(P224&lt;100,(P224*$M$6),IF(P224&gt;99.99,(P224*$M$7)))))))+(O224))</f>
        <v>24.247499999999999</v>
      </c>
      <c r="N224" s="187">
        <f t="shared" si="315"/>
        <v>205.51257253384915</v>
      </c>
      <c r="O224" s="16">
        <f t="shared" ref="O224:O232" si="321">+(P224*$F$7)</f>
        <v>0.2475</v>
      </c>
      <c r="P224" s="128">
        <v>3</v>
      </c>
      <c r="Q224" s="104">
        <f t="shared" ref="Q224:Q232" si="322">+(F224*$F$4)</f>
        <v>28.687500000000004</v>
      </c>
      <c r="R224" s="20">
        <f t="shared" ref="R224:R232" si="323">(I224-(P224+O224+Q224))/I224</f>
        <v>0.86100718176220448</v>
      </c>
      <c r="S224" s="17">
        <f t="shared" ref="S224:S232" si="324">+((($I$11+I224)-(P224+Q224+$Q$11)/(F224+($F$11)))/1.25)</f>
        <v>206.70805802707932</v>
      </c>
      <c r="T224" s="162"/>
      <c r="U224" s="50">
        <f t="shared" si="313"/>
        <v>3</v>
      </c>
      <c r="V224" s="162">
        <f t="shared" ref="V224:V232" si="325">+(U224*$P$6)</f>
        <v>3</v>
      </c>
      <c r="W224" s="16">
        <v>0</v>
      </c>
    </row>
    <row r="225" spans="2:23" ht="18" x14ac:dyDescent="0.4">
      <c r="B225" s="213">
        <v>1</v>
      </c>
      <c r="C225" s="63">
        <v>20</v>
      </c>
      <c r="D225" s="86">
        <v>12022</v>
      </c>
      <c r="E225" s="5" t="s">
        <v>681</v>
      </c>
      <c r="F225" s="14">
        <v>0.25</v>
      </c>
      <c r="G225" s="5" t="s">
        <v>682</v>
      </c>
      <c r="H225" s="59">
        <f t="shared" si="316"/>
        <v>184.54692940038686</v>
      </c>
      <c r="I225" s="179">
        <f t="shared" si="317"/>
        <v>133.16878626692457</v>
      </c>
      <c r="J225" s="183">
        <f t="shared" si="318"/>
        <v>113.19346832688588</v>
      </c>
      <c r="K225" s="163" t="s">
        <v>1186</v>
      </c>
      <c r="L225" s="107">
        <f t="shared" si="319"/>
        <v>19.975317940038693</v>
      </c>
      <c r="M225" s="16">
        <f t="shared" si="320"/>
        <v>30.412500000000001</v>
      </c>
      <c r="N225" s="187">
        <f t="shared" si="315"/>
        <v>102.75628626692458</v>
      </c>
      <c r="O225" s="16">
        <f t="shared" si="321"/>
        <v>0.41250000000000003</v>
      </c>
      <c r="P225" s="128">
        <v>5</v>
      </c>
      <c r="Q225" s="104">
        <f t="shared" si="322"/>
        <v>14.343750000000002</v>
      </c>
      <c r="R225" s="20">
        <f t="shared" si="323"/>
        <v>0.8516450396987143</v>
      </c>
      <c r="S225" s="17">
        <f t="shared" si="324"/>
        <v>126.50169568020632</v>
      </c>
      <c r="T225" s="162"/>
      <c r="U225" s="50">
        <f t="shared" si="313"/>
        <v>5</v>
      </c>
      <c r="V225" s="162">
        <f t="shared" si="325"/>
        <v>5</v>
      </c>
      <c r="W225" s="16">
        <v>0</v>
      </c>
    </row>
    <row r="226" spans="2:23" ht="18" x14ac:dyDescent="0.4">
      <c r="B226" s="213">
        <v>1</v>
      </c>
      <c r="C226" s="63">
        <v>20</v>
      </c>
      <c r="D226" s="86">
        <v>12023</v>
      </c>
      <c r="E226" s="5" t="s">
        <v>683</v>
      </c>
      <c r="F226" s="14">
        <v>0.5</v>
      </c>
      <c r="G226" s="5" t="s">
        <v>684</v>
      </c>
      <c r="H226" s="59">
        <f t="shared" si="316"/>
        <v>384.50635880077374</v>
      </c>
      <c r="I226" s="179">
        <f t="shared" si="317"/>
        <v>281.75007253384916</v>
      </c>
      <c r="J226" s="183">
        <f t="shared" si="318"/>
        <v>239.48756165377179</v>
      </c>
      <c r="K226" s="163" t="s">
        <v>1187</v>
      </c>
      <c r="L226" s="107">
        <f t="shared" si="319"/>
        <v>42.262510880077372</v>
      </c>
      <c r="M226" s="16">
        <f t="shared" si="320"/>
        <v>76.237499999999997</v>
      </c>
      <c r="N226" s="187">
        <f t="shared" si="315"/>
        <v>205.51257253384915</v>
      </c>
      <c r="O226" s="16">
        <f t="shared" si="321"/>
        <v>1.2375</v>
      </c>
      <c r="P226" s="128">
        <v>15</v>
      </c>
      <c r="Q226" s="104">
        <f t="shared" si="322"/>
        <v>28.687500000000004</v>
      </c>
      <c r="R226" s="20">
        <f t="shared" si="323"/>
        <v>0.84055017414555322</v>
      </c>
      <c r="S226" s="17">
        <f t="shared" si="324"/>
        <v>238.70005802707934</v>
      </c>
      <c r="T226" s="162"/>
      <c r="U226" s="50">
        <f t="shared" si="313"/>
        <v>15</v>
      </c>
      <c r="V226" s="162">
        <f t="shared" si="325"/>
        <v>15</v>
      </c>
      <c r="W226" s="16">
        <v>0</v>
      </c>
    </row>
    <row r="227" spans="2:23" ht="18" x14ac:dyDescent="0.4">
      <c r="B227" s="213">
        <v>1</v>
      </c>
      <c r="C227" s="63">
        <v>20</v>
      </c>
      <c r="D227" s="86">
        <v>12024</v>
      </c>
      <c r="E227" s="5" t="s">
        <v>795</v>
      </c>
      <c r="F227" s="14">
        <v>0.5</v>
      </c>
      <c r="G227" s="5" t="s">
        <v>685</v>
      </c>
      <c r="H227" s="59">
        <f t="shared" si="316"/>
        <v>520.74385880077375</v>
      </c>
      <c r="I227" s="179">
        <f t="shared" si="317"/>
        <v>397.98757253384917</v>
      </c>
      <c r="J227" s="183">
        <f t="shared" si="318"/>
        <v>338.28943665377182</v>
      </c>
      <c r="K227" s="163" t="s">
        <v>1188</v>
      </c>
      <c r="L227" s="107">
        <f t="shared" si="319"/>
        <v>59.698135880077359</v>
      </c>
      <c r="M227" s="16">
        <f t="shared" si="320"/>
        <v>152.47499999999999</v>
      </c>
      <c r="N227" s="187">
        <f t="shared" si="315"/>
        <v>245.51257253384915</v>
      </c>
      <c r="O227" s="16">
        <f t="shared" si="321"/>
        <v>2.4750000000000001</v>
      </c>
      <c r="P227" s="128">
        <v>30</v>
      </c>
      <c r="Q227" s="104">
        <f t="shared" si="322"/>
        <v>28.687500000000004</v>
      </c>
      <c r="R227" s="20">
        <f t="shared" si="323"/>
        <v>0.84632057827685536</v>
      </c>
      <c r="S227" s="17">
        <f t="shared" si="324"/>
        <v>319.69005802707932</v>
      </c>
      <c r="T227" s="162"/>
      <c r="U227" s="50">
        <f t="shared" si="313"/>
        <v>30</v>
      </c>
      <c r="V227" s="162">
        <f t="shared" si="325"/>
        <v>30</v>
      </c>
      <c r="W227" s="16">
        <f>P7</f>
        <v>40</v>
      </c>
    </row>
    <row r="228" spans="2:23" ht="18" x14ac:dyDescent="0.4">
      <c r="B228" s="213">
        <v>1</v>
      </c>
      <c r="C228" s="63">
        <v>20</v>
      </c>
      <c r="D228" s="86">
        <v>12025</v>
      </c>
      <c r="E228" s="5" t="s">
        <v>686</v>
      </c>
      <c r="F228" s="14">
        <v>0.25</v>
      </c>
      <c r="G228" s="5" t="s">
        <v>687</v>
      </c>
      <c r="H228" s="59">
        <f t="shared" si="316"/>
        <v>154.13442940038686</v>
      </c>
      <c r="I228" s="179">
        <f t="shared" si="317"/>
        <v>102.75628626692458</v>
      </c>
      <c r="J228" s="183">
        <f t="shared" si="318"/>
        <v>87.342843326885884</v>
      </c>
      <c r="K228" s="163" t="s">
        <v>1189</v>
      </c>
      <c r="L228" s="107">
        <f t="shared" si="319"/>
        <v>15.413442940038692</v>
      </c>
      <c r="M228" s="16">
        <f t="shared" si="320"/>
        <v>0</v>
      </c>
      <c r="N228" s="187">
        <f t="shared" si="315"/>
        <v>102.75628626692458</v>
      </c>
      <c r="O228" s="16">
        <f t="shared" si="321"/>
        <v>0</v>
      </c>
      <c r="P228" s="128">
        <v>0</v>
      </c>
      <c r="Q228" s="104">
        <f t="shared" si="322"/>
        <v>14.343750000000002</v>
      </c>
      <c r="R228" s="20">
        <f t="shared" si="323"/>
        <v>0.86041000000000001</v>
      </c>
      <c r="S228" s="17">
        <f t="shared" si="324"/>
        <v>107.50502901353966</v>
      </c>
      <c r="T228" s="162"/>
      <c r="U228" s="50">
        <f t="shared" si="313"/>
        <v>0</v>
      </c>
      <c r="V228" s="162">
        <f t="shared" si="325"/>
        <v>0</v>
      </c>
      <c r="W228" s="16">
        <v>0</v>
      </c>
    </row>
    <row r="229" spans="2:23" ht="18" x14ac:dyDescent="0.4">
      <c r="B229" s="213">
        <v>1</v>
      </c>
      <c r="C229" s="63">
        <v>20</v>
      </c>
      <c r="D229" s="86">
        <v>12026</v>
      </c>
      <c r="E229" s="5" t="s">
        <v>688</v>
      </c>
      <c r="F229" s="14">
        <v>0.5</v>
      </c>
      <c r="G229" s="5" t="s">
        <v>689</v>
      </c>
      <c r="H229" s="59">
        <f t="shared" si="316"/>
        <v>425.16635880077371</v>
      </c>
      <c r="I229" s="179">
        <f t="shared" si="317"/>
        <v>322.41007253384913</v>
      </c>
      <c r="J229" s="183">
        <f t="shared" si="318"/>
        <v>274.04856165377174</v>
      </c>
      <c r="K229" s="163" t="s">
        <v>1190</v>
      </c>
      <c r="L229" s="107">
        <f t="shared" si="319"/>
        <v>48.36151088007739</v>
      </c>
      <c r="M229" s="16">
        <f t="shared" si="320"/>
        <v>116.89749999999999</v>
      </c>
      <c r="N229" s="187">
        <f t="shared" si="315"/>
        <v>205.51257253384915</v>
      </c>
      <c r="O229" s="16">
        <f t="shared" si="321"/>
        <v>1.8975000000000002</v>
      </c>
      <c r="P229" s="128">
        <v>23</v>
      </c>
      <c r="Q229" s="104">
        <f t="shared" si="322"/>
        <v>28.687500000000004</v>
      </c>
      <c r="R229" s="20">
        <f t="shared" si="323"/>
        <v>0.83379861683950895</v>
      </c>
      <c r="S229" s="17">
        <f t="shared" si="324"/>
        <v>264.82805802707929</v>
      </c>
      <c r="T229" s="162"/>
      <c r="U229" s="50">
        <f t="shared" si="313"/>
        <v>23</v>
      </c>
      <c r="V229" s="162">
        <f t="shared" si="325"/>
        <v>23</v>
      </c>
      <c r="W229" s="16">
        <v>0</v>
      </c>
    </row>
    <row r="230" spans="2:23" ht="18" x14ac:dyDescent="0.4">
      <c r="B230" s="213">
        <v>1</v>
      </c>
      <c r="C230" s="63">
        <v>20</v>
      </c>
      <c r="D230" s="86">
        <v>12027</v>
      </c>
      <c r="E230" s="5" t="s">
        <v>796</v>
      </c>
      <c r="F230" s="14">
        <v>0.5</v>
      </c>
      <c r="G230" s="5" t="s">
        <v>690</v>
      </c>
      <c r="H230" s="59">
        <f t="shared" si="316"/>
        <v>600.97135880077371</v>
      </c>
      <c r="I230" s="179">
        <f t="shared" si="317"/>
        <v>478.21507253384914</v>
      </c>
      <c r="J230" s="183">
        <f t="shared" si="318"/>
        <v>406.48281165377176</v>
      </c>
      <c r="K230" s="163" t="s">
        <v>1191</v>
      </c>
      <c r="L230" s="107">
        <f t="shared" si="319"/>
        <v>71.732260880077376</v>
      </c>
      <c r="M230" s="16">
        <f t="shared" si="320"/>
        <v>232.70249999999999</v>
      </c>
      <c r="N230" s="187">
        <f t="shared" si="315"/>
        <v>245.51257253384915</v>
      </c>
      <c r="O230" s="16">
        <f t="shared" si="321"/>
        <v>4.7025000000000006</v>
      </c>
      <c r="P230" s="128">
        <v>57</v>
      </c>
      <c r="Q230" s="104">
        <f t="shared" si="322"/>
        <v>28.687500000000004</v>
      </c>
      <c r="R230" s="20">
        <f t="shared" si="323"/>
        <v>0.81098462764658685</v>
      </c>
      <c r="S230" s="17">
        <f t="shared" si="324"/>
        <v>362.27205802707931</v>
      </c>
      <c r="T230" s="162"/>
      <c r="U230" s="50">
        <f t="shared" si="313"/>
        <v>57</v>
      </c>
      <c r="V230" s="162">
        <f t="shared" si="325"/>
        <v>57</v>
      </c>
      <c r="W230" s="16">
        <f>P7</f>
        <v>40</v>
      </c>
    </row>
    <row r="231" spans="2:23" ht="18" x14ac:dyDescent="0.4">
      <c r="B231" s="213">
        <v>1</v>
      </c>
      <c r="C231" s="63">
        <v>20</v>
      </c>
      <c r="D231" s="86">
        <v>12028</v>
      </c>
      <c r="E231" s="103" t="s">
        <v>246</v>
      </c>
      <c r="F231" s="14">
        <v>0.25</v>
      </c>
      <c r="G231" s="5" t="s">
        <v>691</v>
      </c>
      <c r="H231" s="59">
        <f t="shared" si="316"/>
        <v>214.13442940038686</v>
      </c>
      <c r="I231" s="179">
        <f t="shared" si="317"/>
        <v>142.75628626692458</v>
      </c>
      <c r="J231" s="183">
        <f t="shared" si="318"/>
        <v>121.34284332688588</v>
      </c>
      <c r="K231" s="163" t="s">
        <v>1192</v>
      </c>
      <c r="L231" s="107">
        <f t="shared" si="319"/>
        <v>21.413442940038692</v>
      </c>
      <c r="M231" s="16">
        <f t="shared" si="320"/>
        <v>0</v>
      </c>
      <c r="N231" s="187">
        <f t="shared" si="315"/>
        <v>142.75628626692458</v>
      </c>
      <c r="O231" s="16">
        <f t="shared" si="321"/>
        <v>0</v>
      </c>
      <c r="P231" s="128">
        <v>0</v>
      </c>
      <c r="Q231" s="104">
        <f t="shared" si="322"/>
        <v>14.343750000000002</v>
      </c>
      <c r="R231" s="20">
        <f t="shared" si="323"/>
        <v>0.89952281349502072</v>
      </c>
      <c r="S231" s="17">
        <f t="shared" si="324"/>
        <v>139.50502901353966</v>
      </c>
      <c r="T231" s="162"/>
      <c r="U231" s="50">
        <f t="shared" si="313"/>
        <v>0</v>
      </c>
      <c r="V231" s="162">
        <f t="shared" si="325"/>
        <v>0</v>
      </c>
      <c r="W231" s="16">
        <f>P7</f>
        <v>40</v>
      </c>
    </row>
    <row r="232" spans="2:23" ht="18.5" thickBot="1" x14ac:dyDescent="0.45">
      <c r="B232" s="214">
        <v>1</v>
      </c>
      <c r="C232" s="64">
        <v>20</v>
      </c>
      <c r="D232" s="88">
        <v>12029</v>
      </c>
      <c r="E232" s="198" t="s">
        <v>972</v>
      </c>
      <c r="F232" s="15">
        <v>0.25</v>
      </c>
      <c r="G232" s="6" t="s">
        <v>732</v>
      </c>
      <c r="H232" s="177">
        <f t="shared" si="316"/>
        <v>204.95942940038685</v>
      </c>
      <c r="I232" s="181">
        <f t="shared" si="317"/>
        <v>153.58128626692456</v>
      </c>
      <c r="J232" s="186">
        <f t="shared" si="318"/>
        <v>130.54409332688587</v>
      </c>
      <c r="K232" s="56" t="s">
        <v>1193</v>
      </c>
      <c r="L232" s="108">
        <f t="shared" si="319"/>
        <v>23.037192940038693</v>
      </c>
      <c r="M232" s="18">
        <f t="shared" si="320"/>
        <v>50.825000000000003</v>
      </c>
      <c r="N232" s="190">
        <f t="shared" si="315"/>
        <v>102.75628626692458</v>
      </c>
      <c r="O232" s="18">
        <f t="shared" si="321"/>
        <v>0.82500000000000007</v>
      </c>
      <c r="P232" s="129">
        <v>10</v>
      </c>
      <c r="Q232" s="105">
        <f t="shared" si="322"/>
        <v>14.343750000000002</v>
      </c>
      <c r="R232" s="110">
        <f t="shared" si="323"/>
        <v>0.8361209844521249</v>
      </c>
      <c r="S232" s="109">
        <f t="shared" si="324"/>
        <v>137.49836234687299</v>
      </c>
      <c r="T232" s="3"/>
      <c r="U232" s="111">
        <f t="shared" si="313"/>
        <v>10</v>
      </c>
      <c r="V232" s="3">
        <f t="shared" si="325"/>
        <v>10</v>
      </c>
      <c r="W232" s="18">
        <v>0</v>
      </c>
    </row>
    <row r="233" spans="2:23" ht="18" x14ac:dyDescent="0.4">
      <c r="B233" s="213">
        <v>1</v>
      </c>
      <c r="C233" s="63">
        <v>21</v>
      </c>
      <c r="D233" s="86">
        <v>12101</v>
      </c>
      <c r="E233" s="103" t="s">
        <v>220</v>
      </c>
      <c r="F233" s="14">
        <v>0.5</v>
      </c>
      <c r="G233" s="5" t="s">
        <v>548</v>
      </c>
      <c r="H233" s="59">
        <f t="shared" si="302"/>
        <v>982.60635880077371</v>
      </c>
      <c r="I233" s="179">
        <f t="shared" si="303"/>
        <v>859.85007253384913</v>
      </c>
      <c r="J233" s="183">
        <f t="shared" ref="J233:J269" si="326">+(I233*(1-$F$5))</f>
        <v>730.87256165377175</v>
      </c>
      <c r="K233" s="163">
        <v>12101.05</v>
      </c>
      <c r="L233" s="107">
        <f t="shared" si="294"/>
        <v>128.97751088007738</v>
      </c>
      <c r="M233" s="16">
        <f t="shared" si="295"/>
        <v>614.33749999999998</v>
      </c>
      <c r="N233" s="187">
        <f t="shared" si="315"/>
        <v>245.51257253384915</v>
      </c>
      <c r="O233" s="16">
        <f t="shared" si="296"/>
        <v>24.337500000000002</v>
      </c>
      <c r="P233" s="128">
        <v>295</v>
      </c>
      <c r="Q233" s="104">
        <f t="shared" si="297"/>
        <v>28.687500000000004</v>
      </c>
      <c r="R233" s="20">
        <f t="shared" si="298"/>
        <v>0.59524920551041816</v>
      </c>
      <c r="S233" s="17">
        <f t="shared" si="299"/>
        <v>477.18005802707933</v>
      </c>
      <c r="T233" s="162"/>
      <c r="U233" s="50">
        <f t="shared" si="300"/>
        <v>295</v>
      </c>
      <c r="V233" s="162">
        <f t="shared" si="301"/>
        <v>295</v>
      </c>
      <c r="W233" s="16">
        <f>P7</f>
        <v>40</v>
      </c>
    </row>
    <row r="234" spans="2:23" ht="18" x14ac:dyDescent="0.4">
      <c r="B234" s="213">
        <v>1</v>
      </c>
      <c r="C234" s="63">
        <v>21</v>
      </c>
      <c r="D234" s="86" t="s">
        <v>368</v>
      </c>
      <c r="E234" s="103" t="s">
        <v>1053</v>
      </c>
      <c r="F234" s="14">
        <v>0.5</v>
      </c>
      <c r="G234" s="5" t="s">
        <v>549</v>
      </c>
      <c r="H234" s="59">
        <f t="shared" si="302"/>
        <v>732.70635880077373</v>
      </c>
      <c r="I234" s="179">
        <f t="shared" si="303"/>
        <v>609.95007253384915</v>
      </c>
      <c r="J234" s="183">
        <f t="shared" si="326"/>
        <v>518.45756165377179</v>
      </c>
      <c r="K234" s="163" t="s">
        <v>1250</v>
      </c>
      <c r="L234" s="107">
        <f t="shared" si="294"/>
        <v>91.492510880077361</v>
      </c>
      <c r="M234" s="16">
        <f t="shared" si="295"/>
        <v>364.4375</v>
      </c>
      <c r="N234" s="187">
        <f t="shared" si="315"/>
        <v>245.51257253384915</v>
      </c>
      <c r="O234" s="16">
        <f t="shared" si="296"/>
        <v>14.4375</v>
      </c>
      <c r="P234" s="128">
        <v>175</v>
      </c>
      <c r="Q234" s="104">
        <f t="shared" si="297"/>
        <v>28.687500000000004</v>
      </c>
      <c r="R234" s="20">
        <f t="shared" si="298"/>
        <v>0.64238876291322167</v>
      </c>
      <c r="S234" s="17">
        <f t="shared" si="299"/>
        <v>373.26005802707931</v>
      </c>
      <c r="T234" s="162"/>
      <c r="U234" s="50">
        <f t="shared" si="300"/>
        <v>175</v>
      </c>
      <c r="V234" s="162">
        <f t="shared" si="301"/>
        <v>175</v>
      </c>
      <c r="W234" s="16">
        <f>P7</f>
        <v>40</v>
      </c>
    </row>
    <row r="235" spans="2:23" ht="18" x14ac:dyDescent="0.4">
      <c r="B235" s="213">
        <v>1</v>
      </c>
      <c r="C235" s="63">
        <v>21</v>
      </c>
      <c r="D235" s="86" t="s">
        <v>247</v>
      </c>
      <c r="E235" s="5" t="s">
        <v>1052</v>
      </c>
      <c r="F235" s="14">
        <v>0.5</v>
      </c>
      <c r="G235" s="5" t="s">
        <v>550</v>
      </c>
      <c r="H235" s="59">
        <f t="shared" si="302"/>
        <v>435.33135880077373</v>
      </c>
      <c r="I235" s="179">
        <f t="shared" si="303"/>
        <v>332.57507253384915</v>
      </c>
      <c r="J235" s="183">
        <f t="shared" si="326"/>
        <v>282.68881165377178</v>
      </c>
      <c r="K235" s="163" t="s">
        <v>1251</v>
      </c>
      <c r="L235" s="107">
        <f t="shared" si="294"/>
        <v>49.886260880077373</v>
      </c>
      <c r="M235" s="16">
        <f t="shared" si="295"/>
        <v>127.0625</v>
      </c>
      <c r="N235" s="187">
        <f t="shared" si="315"/>
        <v>205.51257253384915</v>
      </c>
      <c r="O235" s="16">
        <f t="shared" si="296"/>
        <v>2.0625</v>
      </c>
      <c r="P235" s="128">
        <v>25</v>
      </c>
      <c r="Q235" s="104">
        <f t="shared" si="297"/>
        <v>28.687500000000004</v>
      </c>
      <c r="R235" s="20">
        <f t="shared" si="298"/>
        <v>0.83236867521294511</v>
      </c>
      <c r="S235" s="17">
        <f t="shared" si="299"/>
        <v>271.36005802707933</v>
      </c>
      <c r="T235" s="162"/>
      <c r="U235" s="50">
        <f t="shared" si="300"/>
        <v>25</v>
      </c>
      <c r="V235" s="162">
        <f t="shared" si="301"/>
        <v>25</v>
      </c>
      <c r="W235" s="16">
        <v>0</v>
      </c>
    </row>
    <row r="236" spans="2:23" ht="18.5" thickBot="1" x14ac:dyDescent="0.45">
      <c r="B236" s="214">
        <v>1</v>
      </c>
      <c r="C236" s="64">
        <v>21</v>
      </c>
      <c r="D236" s="88" t="s">
        <v>248</v>
      </c>
      <c r="E236" s="203" t="s">
        <v>25</v>
      </c>
      <c r="F236" s="15">
        <v>0.5</v>
      </c>
      <c r="G236" s="6" t="s">
        <v>551</v>
      </c>
      <c r="H236" s="177">
        <f t="shared" si="302"/>
        <v>368.26885880077373</v>
      </c>
      <c r="I236" s="181">
        <f t="shared" si="303"/>
        <v>245.51257253384915</v>
      </c>
      <c r="J236" s="186">
        <f t="shared" si="326"/>
        <v>208.68568665377177</v>
      </c>
      <c r="K236" s="56" t="s">
        <v>1056</v>
      </c>
      <c r="L236" s="108">
        <f t="shared" si="294"/>
        <v>36.826885880077384</v>
      </c>
      <c r="M236" s="18">
        <f t="shared" si="295"/>
        <v>0</v>
      </c>
      <c r="N236" s="190">
        <f t="shared" si="315"/>
        <v>245.51257253384915</v>
      </c>
      <c r="O236" s="18">
        <f t="shared" si="296"/>
        <v>0</v>
      </c>
      <c r="P236" s="129">
        <v>0</v>
      </c>
      <c r="Q236" s="105">
        <f t="shared" si="297"/>
        <v>28.687500000000004</v>
      </c>
      <c r="R236" s="110">
        <f t="shared" si="298"/>
        <v>0.88315262349326407</v>
      </c>
      <c r="S236" s="109">
        <f t="shared" si="299"/>
        <v>221.71005802707933</v>
      </c>
      <c r="T236" s="3"/>
      <c r="U236" s="111">
        <f t="shared" si="300"/>
        <v>0</v>
      </c>
      <c r="V236" s="3">
        <f t="shared" si="301"/>
        <v>0</v>
      </c>
      <c r="W236" s="18">
        <f>P7</f>
        <v>40</v>
      </c>
    </row>
    <row r="237" spans="2:23" ht="18" x14ac:dyDescent="0.4">
      <c r="B237" s="213">
        <v>1</v>
      </c>
      <c r="C237" s="63">
        <v>22</v>
      </c>
      <c r="D237" s="86" t="s">
        <v>249</v>
      </c>
      <c r="E237" s="5" t="s">
        <v>871</v>
      </c>
      <c r="F237" s="14">
        <v>0.5</v>
      </c>
      <c r="G237" s="5" t="s">
        <v>901</v>
      </c>
      <c r="H237" s="59">
        <f t="shared" si="302"/>
        <v>674.45635880077373</v>
      </c>
      <c r="I237" s="179">
        <f t="shared" si="303"/>
        <v>551.70007253384915</v>
      </c>
      <c r="J237" s="183">
        <f t="shared" si="326"/>
        <v>468.94506165377175</v>
      </c>
      <c r="K237" s="163" t="s">
        <v>1252</v>
      </c>
      <c r="L237" s="107">
        <f t="shared" si="294"/>
        <v>82.755010880077407</v>
      </c>
      <c r="M237" s="16">
        <f t="shared" si="295"/>
        <v>306.1875</v>
      </c>
      <c r="N237" s="187">
        <f t="shared" si="315"/>
        <v>245.51257253384915</v>
      </c>
      <c r="O237" s="16">
        <f t="shared" si="296"/>
        <v>6.1875</v>
      </c>
      <c r="P237" s="128">
        <v>75</v>
      </c>
      <c r="Q237" s="104">
        <f t="shared" si="297"/>
        <v>28.687500000000004</v>
      </c>
      <c r="R237" s="20">
        <f t="shared" si="298"/>
        <v>0.80084287555851519</v>
      </c>
      <c r="S237" s="17">
        <f t="shared" si="299"/>
        <v>406.66005802707934</v>
      </c>
      <c r="T237" s="162"/>
      <c r="U237" s="50">
        <f t="shared" si="300"/>
        <v>75</v>
      </c>
      <c r="V237" s="162">
        <f t="shared" si="301"/>
        <v>75</v>
      </c>
      <c r="W237" s="16">
        <f>P7</f>
        <v>40</v>
      </c>
    </row>
    <row r="238" spans="2:23" ht="18" x14ac:dyDescent="0.4">
      <c r="B238" s="213">
        <v>1</v>
      </c>
      <c r="C238" s="63">
        <v>22</v>
      </c>
      <c r="D238" s="86" t="s">
        <v>250</v>
      </c>
      <c r="E238" s="5" t="s">
        <v>902</v>
      </c>
      <c r="F238" s="14">
        <v>0.5</v>
      </c>
      <c r="G238" s="5" t="s">
        <v>736</v>
      </c>
      <c r="H238" s="59">
        <f t="shared" si="302"/>
        <v>384.50635880077374</v>
      </c>
      <c r="I238" s="179">
        <f t="shared" si="303"/>
        <v>281.75007253384916</v>
      </c>
      <c r="J238" s="183">
        <f t="shared" si="326"/>
        <v>239.48756165377179</v>
      </c>
      <c r="K238" s="163" t="s">
        <v>1253</v>
      </c>
      <c r="L238" s="107">
        <f t="shared" si="294"/>
        <v>42.262510880077372</v>
      </c>
      <c r="M238" s="16">
        <f t="shared" si="295"/>
        <v>76.237499999999997</v>
      </c>
      <c r="N238" s="187">
        <f t="shared" si="315"/>
        <v>205.51257253384915</v>
      </c>
      <c r="O238" s="16">
        <f t="shared" si="296"/>
        <v>1.2375</v>
      </c>
      <c r="P238" s="128">
        <v>15</v>
      </c>
      <c r="Q238" s="104">
        <f t="shared" si="297"/>
        <v>28.687500000000004</v>
      </c>
      <c r="R238" s="20">
        <f t="shared" si="298"/>
        <v>0.84055017414555322</v>
      </c>
      <c r="S238" s="17">
        <f t="shared" si="299"/>
        <v>238.70005802707934</v>
      </c>
      <c r="T238" s="162"/>
      <c r="U238" s="50">
        <f t="shared" si="300"/>
        <v>15</v>
      </c>
      <c r="V238" s="162">
        <f t="shared" si="301"/>
        <v>15</v>
      </c>
      <c r="W238" s="16">
        <v>0</v>
      </c>
    </row>
    <row r="239" spans="2:23" ht="18" x14ac:dyDescent="0.4">
      <c r="B239" s="213">
        <v>1</v>
      </c>
      <c r="C239" s="63">
        <v>22</v>
      </c>
      <c r="D239" s="86" t="s">
        <v>251</v>
      </c>
      <c r="E239" s="5" t="s">
        <v>743</v>
      </c>
      <c r="F239" s="14">
        <v>0.5</v>
      </c>
      <c r="G239" s="5" t="s">
        <v>909</v>
      </c>
      <c r="H239" s="59">
        <f t="shared" si="302"/>
        <v>460.74385880077375</v>
      </c>
      <c r="I239" s="179">
        <f t="shared" si="303"/>
        <v>357.98757253384917</v>
      </c>
      <c r="J239" s="183">
        <f t="shared" si="326"/>
        <v>304.28943665377182</v>
      </c>
      <c r="K239" s="163" t="s">
        <v>1254</v>
      </c>
      <c r="L239" s="107">
        <f t="shared" si="294"/>
        <v>53.698135880077359</v>
      </c>
      <c r="M239" s="16">
        <f t="shared" si="295"/>
        <v>152.47499999999999</v>
      </c>
      <c r="N239" s="187">
        <f t="shared" si="315"/>
        <v>205.51257253384915</v>
      </c>
      <c r="O239" s="16">
        <f t="shared" si="296"/>
        <v>2.4750000000000001</v>
      </c>
      <c r="P239" s="128">
        <v>30</v>
      </c>
      <c r="Q239" s="104">
        <f t="shared" si="297"/>
        <v>28.687500000000004</v>
      </c>
      <c r="R239" s="20">
        <f t="shared" si="298"/>
        <v>0.82914909708432161</v>
      </c>
      <c r="S239" s="17">
        <f t="shared" si="299"/>
        <v>287.69005802707932</v>
      </c>
      <c r="T239" s="162"/>
      <c r="U239" s="50">
        <f t="shared" si="300"/>
        <v>30</v>
      </c>
      <c r="V239" s="162">
        <f t="shared" si="301"/>
        <v>30</v>
      </c>
      <c r="W239" s="16">
        <v>0</v>
      </c>
    </row>
    <row r="240" spans="2:23" ht="18" x14ac:dyDescent="0.4">
      <c r="B240" s="213">
        <v>1</v>
      </c>
      <c r="C240" s="63">
        <v>22</v>
      </c>
      <c r="D240" s="86" t="s">
        <v>252</v>
      </c>
      <c r="E240" s="5" t="s">
        <v>910</v>
      </c>
      <c r="F240" s="14">
        <v>0.75</v>
      </c>
      <c r="G240" s="5" t="s">
        <v>911</v>
      </c>
      <c r="H240" s="59">
        <f t="shared" si="302"/>
        <v>538.6407882011606</v>
      </c>
      <c r="I240" s="179">
        <f t="shared" si="303"/>
        <v>384.50635880077374</v>
      </c>
      <c r="J240" s="183">
        <f t="shared" si="326"/>
        <v>326.83040498065765</v>
      </c>
      <c r="K240" s="163" t="s">
        <v>1255</v>
      </c>
      <c r="L240" s="107">
        <f t="shared" si="294"/>
        <v>57.675953820116092</v>
      </c>
      <c r="M240" s="16">
        <f t="shared" si="295"/>
        <v>76.237499999999997</v>
      </c>
      <c r="N240" s="187">
        <f t="shared" si="315"/>
        <v>308.26885880077373</v>
      </c>
      <c r="O240" s="16">
        <f t="shared" si="296"/>
        <v>1.2375</v>
      </c>
      <c r="P240" s="128">
        <v>15</v>
      </c>
      <c r="Q240" s="104">
        <f t="shared" si="297"/>
        <v>43.031250000000007</v>
      </c>
      <c r="R240" s="20">
        <f t="shared" si="298"/>
        <v>0.84585755568555043</v>
      </c>
      <c r="S240" s="17">
        <f t="shared" si="299"/>
        <v>323.30508704061901</v>
      </c>
      <c r="T240" s="162"/>
      <c r="U240" s="50">
        <f t="shared" si="300"/>
        <v>15</v>
      </c>
      <c r="V240" s="162">
        <f t="shared" si="301"/>
        <v>15</v>
      </c>
      <c r="W240" s="16">
        <v>0</v>
      </c>
    </row>
    <row r="241" spans="2:23" ht="18" x14ac:dyDescent="0.4">
      <c r="B241" s="213">
        <v>1</v>
      </c>
      <c r="C241" s="63">
        <v>22</v>
      </c>
      <c r="D241" s="86" t="s">
        <v>253</v>
      </c>
      <c r="E241" s="5" t="s">
        <v>912</v>
      </c>
      <c r="F241" s="14">
        <v>0.25</v>
      </c>
      <c r="G241" s="5" t="s">
        <v>913</v>
      </c>
      <c r="H241" s="59">
        <f t="shared" si="302"/>
        <v>230.37192940038688</v>
      </c>
      <c r="I241" s="179">
        <f t="shared" si="303"/>
        <v>178.99378626692459</v>
      </c>
      <c r="J241" s="183">
        <f t="shared" si="326"/>
        <v>152.14471832688591</v>
      </c>
      <c r="K241" s="163" t="s">
        <v>1256</v>
      </c>
      <c r="L241" s="107">
        <f t="shared" si="294"/>
        <v>26.84906794003868</v>
      </c>
      <c r="M241" s="16">
        <f t="shared" si="295"/>
        <v>76.237499999999997</v>
      </c>
      <c r="N241" s="187">
        <f t="shared" si="315"/>
        <v>102.75628626692458</v>
      </c>
      <c r="O241" s="16">
        <f t="shared" si="296"/>
        <v>1.2375</v>
      </c>
      <c r="P241" s="128">
        <v>15</v>
      </c>
      <c r="Q241" s="104">
        <f t="shared" si="297"/>
        <v>14.343750000000002</v>
      </c>
      <c r="R241" s="20">
        <f t="shared" si="298"/>
        <v>0.82914909708432161</v>
      </c>
      <c r="S241" s="17">
        <f t="shared" si="299"/>
        <v>152.49502901353966</v>
      </c>
      <c r="T241" s="162"/>
      <c r="U241" s="50">
        <f t="shared" si="300"/>
        <v>15</v>
      </c>
      <c r="V241" s="162">
        <f t="shared" si="301"/>
        <v>15</v>
      </c>
      <c r="W241" s="16">
        <v>0</v>
      </c>
    </row>
    <row r="242" spans="2:23" ht="18" x14ac:dyDescent="0.4">
      <c r="B242" s="213">
        <v>1</v>
      </c>
      <c r="C242" s="63">
        <v>22</v>
      </c>
      <c r="D242" s="86" t="s">
        <v>254</v>
      </c>
      <c r="E242" s="5" t="s">
        <v>914</v>
      </c>
      <c r="F242" s="14">
        <v>0.5</v>
      </c>
      <c r="G242" s="5" t="s">
        <v>915</v>
      </c>
      <c r="H242" s="59">
        <f t="shared" si="302"/>
        <v>338.68135880077375</v>
      </c>
      <c r="I242" s="179">
        <f t="shared" si="303"/>
        <v>235.92507253384915</v>
      </c>
      <c r="J242" s="183">
        <f t="shared" si="326"/>
        <v>200.53631165377178</v>
      </c>
      <c r="K242" s="163" t="s">
        <v>1257</v>
      </c>
      <c r="L242" s="107">
        <f t="shared" si="294"/>
        <v>35.388760880077371</v>
      </c>
      <c r="M242" s="16">
        <f t="shared" si="295"/>
        <v>30.412500000000001</v>
      </c>
      <c r="N242" s="187">
        <f t="shared" si="315"/>
        <v>205.51257253384915</v>
      </c>
      <c r="O242" s="16">
        <f t="shared" si="296"/>
        <v>0.41250000000000003</v>
      </c>
      <c r="P242" s="128">
        <v>5</v>
      </c>
      <c r="Q242" s="104">
        <f t="shared" si="297"/>
        <v>28.687500000000004</v>
      </c>
      <c r="R242" s="20">
        <f t="shared" si="298"/>
        <v>0.85546258549901466</v>
      </c>
      <c r="S242" s="17">
        <f t="shared" si="299"/>
        <v>210.04005802707934</v>
      </c>
      <c r="T242" s="162"/>
      <c r="U242" s="50">
        <f t="shared" si="300"/>
        <v>5</v>
      </c>
      <c r="V242" s="162">
        <f t="shared" si="301"/>
        <v>5</v>
      </c>
      <c r="W242" s="16">
        <v>0</v>
      </c>
    </row>
    <row r="243" spans="2:23" ht="18" x14ac:dyDescent="0.4">
      <c r="B243" s="213">
        <v>1</v>
      </c>
      <c r="C243" s="63">
        <v>22</v>
      </c>
      <c r="D243" s="86" t="s">
        <v>255</v>
      </c>
      <c r="E243" s="5" t="s">
        <v>916</v>
      </c>
      <c r="F243" s="14">
        <v>0.25</v>
      </c>
      <c r="G243" s="5" t="s">
        <v>917</v>
      </c>
      <c r="H243" s="59">
        <f t="shared" si="302"/>
        <v>154.13442940038686</v>
      </c>
      <c r="I243" s="179">
        <f t="shared" si="303"/>
        <v>102.75628626692458</v>
      </c>
      <c r="J243" s="183">
        <f t="shared" si="326"/>
        <v>87.342843326885884</v>
      </c>
      <c r="K243" s="163" t="s">
        <v>1258</v>
      </c>
      <c r="L243" s="107">
        <f t="shared" si="294"/>
        <v>15.413442940038692</v>
      </c>
      <c r="M243" s="16">
        <f t="shared" si="295"/>
        <v>0</v>
      </c>
      <c r="N243" s="187">
        <f t="shared" si="315"/>
        <v>102.75628626692458</v>
      </c>
      <c r="O243" s="16">
        <f t="shared" si="296"/>
        <v>0</v>
      </c>
      <c r="P243" s="128">
        <v>0</v>
      </c>
      <c r="Q243" s="104">
        <f t="shared" si="297"/>
        <v>14.343750000000002</v>
      </c>
      <c r="R243" s="20">
        <f t="shared" si="298"/>
        <v>0.86041000000000001</v>
      </c>
      <c r="S243" s="17">
        <f t="shared" si="299"/>
        <v>107.50502901353966</v>
      </c>
      <c r="T243" s="162"/>
      <c r="U243" s="50">
        <f t="shared" si="300"/>
        <v>0</v>
      </c>
      <c r="V243" s="162">
        <f t="shared" si="301"/>
        <v>0</v>
      </c>
      <c r="W243" s="16">
        <v>0</v>
      </c>
    </row>
    <row r="244" spans="2:23" ht="18" x14ac:dyDescent="0.4">
      <c r="B244" s="213">
        <v>1</v>
      </c>
      <c r="C244" s="63">
        <v>22</v>
      </c>
      <c r="D244" s="87" t="s">
        <v>292</v>
      </c>
      <c r="E244" s="5" t="s">
        <v>918</v>
      </c>
      <c r="F244" s="14">
        <v>0.5</v>
      </c>
      <c r="G244" s="5" t="s">
        <v>919</v>
      </c>
      <c r="H244" s="59">
        <f t="shared" si="302"/>
        <v>674.45635880077373</v>
      </c>
      <c r="I244" s="179">
        <f t="shared" si="303"/>
        <v>551.70007253384915</v>
      </c>
      <c r="J244" s="183">
        <f t="shared" si="326"/>
        <v>468.94506165377175</v>
      </c>
      <c r="K244" s="164" t="s">
        <v>1259</v>
      </c>
      <c r="L244" s="107">
        <f t="shared" si="294"/>
        <v>82.755010880077407</v>
      </c>
      <c r="M244" s="16">
        <f t="shared" si="295"/>
        <v>306.1875</v>
      </c>
      <c r="N244" s="187">
        <f t="shared" si="315"/>
        <v>245.51257253384915</v>
      </c>
      <c r="O244" s="16">
        <f t="shared" si="296"/>
        <v>6.1875</v>
      </c>
      <c r="P244" s="128">
        <v>75</v>
      </c>
      <c r="Q244" s="104">
        <f t="shared" si="297"/>
        <v>28.687500000000004</v>
      </c>
      <c r="R244" s="20">
        <f t="shared" si="298"/>
        <v>0.80084287555851519</v>
      </c>
      <c r="S244" s="17">
        <f t="shared" si="299"/>
        <v>406.66005802707934</v>
      </c>
      <c r="T244" s="162"/>
      <c r="U244" s="50">
        <f t="shared" si="300"/>
        <v>75</v>
      </c>
      <c r="V244" s="162">
        <f t="shared" si="301"/>
        <v>75</v>
      </c>
      <c r="W244" s="16">
        <f>P7</f>
        <v>40</v>
      </c>
    </row>
    <row r="245" spans="2:23" ht="18" x14ac:dyDescent="0.4">
      <c r="B245" s="213">
        <v>1</v>
      </c>
      <c r="C245" s="63">
        <v>22</v>
      </c>
      <c r="D245" s="86" t="s">
        <v>293</v>
      </c>
      <c r="E245" s="5" t="s">
        <v>449</v>
      </c>
      <c r="F245" s="14">
        <v>0.5</v>
      </c>
      <c r="G245" s="5" t="s">
        <v>920</v>
      </c>
      <c r="H245" s="59">
        <f t="shared" si="302"/>
        <v>628.58135880077373</v>
      </c>
      <c r="I245" s="179">
        <f t="shared" si="303"/>
        <v>505.82507253384915</v>
      </c>
      <c r="J245" s="183">
        <f t="shared" si="326"/>
        <v>429.95131165377177</v>
      </c>
      <c r="K245" s="163" t="s">
        <v>1260</v>
      </c>
      <c r="L245" s="107">
        <f t="shared" si="294"/>
        <v>75.873760880077384</v>
      </c>
      <c r="M245" s="16">
        <f t="shared" si="295"/>
        <v>260.3125</v>
      </c>
      <c r="N245" s="187">
        <f t="shared" si="315"/>
        <v>245.51257253384915</v>
      </c>
      <c r="O245" s="16">
        <f t="shared" si="296"/>
        <v>10.3125</v>
      </c>
      <c r="P245" s="128">
        <v>125</v>
      </c>
      <c r="Q245" s="104">
        <f t="shared" si="297"/>
        <v>28.687500000000004</v>
      </c>
      <c r="R245" s="20">
        <f t="shared" si="298"/>
        <v>0.67577724216304969</v>
      </c>
      <c r="S245" s="17">
        <f t="shared" si="299"/>
        <v>329.9600580270793</v>
      </c>
      <c r="T245" s="162"/>
      <c r="U245" s="50">
        <f t="shared" si="300"/>
        <v>125</v>
      </c>
      <c r="V245" s="162">
        <f t="shared" si="301"/>
        <v>125</v>
      </c>
      <c r="W245" s="16">
        <f>P7</f>
        <v>40</v>
      </c>
    </row>
    <row r="246" spans="2:23" ht="18" x14ac:dyDescent="0.4">
      <c r="B246" s="213">
        <v>1</v>
      </c>
      <c r="C246" s="63">
        <v>22</v>
      </c>
      <c r="D246" s="86" t="s">
        <v>294</v>
      </c>
      <c r="E246" s="5" t="s">
        <v>448</v>
      </c>
      <c r="F246" s="14">
        <v>0.5</v>
      </c>
      <c r="G246" s="5" t="s">
        <v>748</v>
      </c>
      <c r="H246" s="59">
        <f t="shared" si="302"/>
        <v>732.70635880077373</v>
      </c>
      <c r="I246" s="179">
        <f t="shared" si="303"/>
        <v>609.95007253384915</v>
      </c>
      <c r="J246" s="183">
        <f t="shared" si="326"/>
        <v>518.45756165377179</v>
      </c>
      <c r="K246" s="163" t="s">
        <v>1437</v>
      </c>
      <c r="L246" s="107">
        <f t="shared" si="294"/>
        <v>91.492510880077361</v>
      </c>
      <c r="M246" s="16">
        <f t="shared" si="295"/>
        <v>364.4375</v>
      </c>
      <c r="N246" s="187">
        <f t="shared" si="315"/>
        <v>245.51257253384915</v>
      </c>
      <c r="O246" s="16">
        <f t="shared" si="296"/>
        <v>14.4375</v>
      </c>
      <c r="P246" s="128">
        <v>175</v>
      </c>
      <c r="Q246" s="104">
        <f t="shared" si="297"/>
        <v>28.687500000000004</v>
      </c>
      <c r="R246" s="20">
        <f t="shared" si="298"/>
        <v>0.64238876291322167</v>
      </c>
      <c r="S246" s="17">
        <f t="shared" si="299"/>
        <v>373.26005802707931</v>
      </c>
      <c r="T246" s="162"/>
      <c r="U246" s="50">
        <f t="shared" si="300"/>
        <v>175</v>
      </c>
      <c r="V246" s="162">
        <f t="shared" si="301"/>
        <v>175</v>
      </c>
      <c r="W246" s="16">
        <f>P7</f>
        <v>40</v>
      </c>
    </row>
    <row r="247" spans="2:23" ht="18.5" thickBot="1" x14ac:dyDescent="0.45">
      <c r="B247" s="214">
        <v>1</v>
      </c>
      <c r="C247" s="64">
        <v>22</v>
      </c>
      <c r="D247" s="88" t="s">
        <v>295</v>
      </c>
      <c r="E247" s="6" t="s">
        <v>749</v>
      </c>
      <c r="F247" s="15">
        <v>0.5</v>
      </c>
      <c r="G247" s="6" t="s">
        <v>750</v>
      </c>
      <c r="H247" s="177">
        <f t="shared" si="302"/>
        <v>368.26885880077373</v>
      </c>
      <c r="I247" s="181">
        <f t="shared" si="303"/>
        <v>245.51257253384915</v>
      </c>
      <c r="J247" s="186">
        <f t="shared" si="326"/>
        <v>208.68568665377177</v>
      </c>
      <c r="K247" s="56" t="s">
        <v>1438</v>
      </c>
      <c r="L247" s="108">
        <f t="shared" si="294"/>
        <v>36.826885880077384</v>
      </c>
      <c r="M247" s="18">
        <f t="shared" si="295"/>
        <v>0</v>
      </c>
      <c r="N247" s="190">
        <f t="shared" si="315"/>
        <v>245.51257253384915</v>
      </c>
      <c r="O247" s="18">
        <f t="shared" si="296"/>
        <v>0</v>
      </c>
      <c r="P247" s="129">
        <v>0</v>
      </c>
      <c r="Q247" s="105">
        <f t="shared" si="297"/>
        <v>28.687500000000004</v>
      </c>
      <c r="R247" s="110">
        <f t="shared" si="298"/>
        <v>0.88315262349326407</v>
      </c>
      <c r="S247" s="109">
        <f t="shared" si="299"/>
        <v>221.71005802707933</v>
      </c>
      <c r="T247" s="3"/>
      <c r="U247" s="111">
        <f t="shared" si="300"/>
        <v>0</v>
      </c>
      <c r="V247" s="3">
        <f t="shared" si="301"/>
        <v>0</v>
      </c>
      <c r="W247" s="18">
        <f>P7</f>
        <v>40</v>
      </c>
    </row>
    <row r="248" spans="2:23" ht="18" x14ac:dyDescent="0.4">
      <c r="B248" s="213">
        <v>1</v>
      </c>
      <c r="C248" s="63">
        <v>23</v>
      </c>
      <c r="D248" s="86" t="s">
        <v>296</v>
      </c>
      <c r="E248" s="5" t="s">
        <v>751</v>
      </c>
      <c r="F248" s="14">
        <v>0.25</v>
      </c>
      <c r="G248" s="5" t="s">
        <v>752</v>
      </c>
      <c r="H248" s="59">
        <f t="shared" si="302"/>
        <v>154.13442940038686</v>
      </c>
      <c r="I248" s="179">
        <f t="shared" si="303"/>
        <v>102.75628626692458</v>
      </c>
      <c r="J248" s="183">
        <f t="shared" si="326"/>
        <v>87.342843326885884</v>
      </c>
      <c r="K248" s="163" t="s">
        <v>1439</v>
      </c>
      <c r="L248" s="107">
        <f t="shared" si="294"/>
        <v>15.413442940038692</v>
      </c>
      <c r="M248" s="16">
        <f t="shared" si="295"/>
        <v>0</v>
      </c>
      <c r="N248" s="187">
        <f t="shared" si="315"/>
        <v>102.75628626692458</v>
      </c>
      <c r="O248" s="16">
        <f t="shared" si="296"/>
        <v>0</v>
      </c>
      <c r="P248" s="128">
        <v>0</v>
      </c>
      <c r="Q248" s="104">
        <f t="shared" si="297"/>
        <v>14.343750000000002</v>
      </c>
      <c r="R248" s="20">
        <f t="shared" si="298"/>
        <v>0.86041000000000001</v>
      </c>
      <c r="S248" s="17">
        <f t="shared" si="299"/>
        <v>107.50502901353966</v>
      </c>
      <c r="T248" s="162"/>
      <c r="U248" s="50">
        <f t="shared" si="300"/>
        <v>0</v>
      </c>
      <c r="V248" s="162">
        <f t="shared" si="301"/>
        <v>0</v>
      </c>
      <c r="W248" s="16">
        <v>0</v>
      </c>
    </row>
    <row r="249" spans="2:23" ht="18" x14ac:dyDescent="0.4">
      <c r="B249" s="213">
        <v>1</v>
      </c>
      <c r="C249" s="63">
        <v>23</v>
      </c>
      <c r="D249" s="86" t="s">
        <v>297</v>
      </c>
      <c r="E249" s="103" t="s">
        <v>224</v>
      </c>
      <c r="F249" s="14">
        <v>0.25</v>
      </c>
      <c r="G249" s="5" t="s">
        <v>753</v>
      </c>
      <c r="H249" s="59">
        <f t="shared" si="302"/>
        <v>204.95942940038685</v>
      </c>
      <c r="I249" s="179">
        <f t="shared" si="303"/>
        <v>153.58128626692456</v>
      </c>
      <c r="J249" s="183">
        <f t="shared" si="326"/>
        <v>130.54409332688587</v>
      </c>
      <c r="K249" s="163" t="s">
        <v>1440</v>
      </c>
      <c r="L249" s="107">
        <f t="shared" si="294"/>
        <v>23.037192940038693</v>
      </c>
      <c r="M249" s="16">
        <f t="shared" si="295"/>
        <v>50.825000000000003</v>
      </c>
      <c r="N249" s="187">
        <f t="shared" si="315"/>
        <v>102.75628626692458</v>
      </c>
      <c r="O249" s="16">
        <f t="shared" si="296"/>
        <v>0.82500000000000007</v>
      </c>
      <c r="P249" s="128">
        <v>10</v>
      </c>
      <c r="Q249" s="104">
        <f t="shared" si="297"/>
        <v>14.343750000000002</v>
      </c>
      <c r="R249" s="20">
        <f t="shared" si="298"/>
        <v>0.8361209844521249</v>
      </c>
      <c r="S249" s="17">
        <f t="shared" si="299"/>
        <v>137.49836234687299</v>
      </c>
      <c r="T249" s="162"/>
      <c r="U249" s="50">
        <f t="shared" si="300"/>
        <v>10</v>
      </c>
      <c r="V249" s="162">
        <f t="shared" si="301"/>
        <v>10</v>
      </c>
      <c r="W249" s="16">
        <v>0</v>
      </c>
    </row>
    <row r="250" spans="2:23" ht="18" x14ac:dyDescent="0.4">
      <c r="B250" s="213">
        <v>1</v>
      </c>
      <c r="C250" s="63">
        <v>23</v>
      </c>
      <c r="D250" s="86" t="s">
        <v>298</v>
      </c>
      <c r="E250" s="103" t="s">
        <v>225</v>
      </c>
      <c r="F250" s="14">
        <v>0.09</v>
      </c>
      <c r="G250" s="5" t="s">
        <v>754</v>
      </c>
      <c r="H250" s="59">
        <f t="shared" si="302"/>
        <v>104.14839458413927</v>
      </c>
      <c r="I250" s="179">
        <f t="shared" si="303"/>
        <v>85.652263056092835</v>
      </c>
      <c r="J250" s="183">
        <f t="shared" si="326"/>
        <v>72.804423597678905</v>
      </c>
      <c r="K250" s="163" t="s">
        <v>1441</v>
      </c>
      <c r="L250" s="107">
        <f t="shared" si="294"/>
        <v>12.847839458413929</v>
      </c>
      <c r="M250" s="16">
        <f t="shared" si="295"/>
        <v>48.66</v>
      </c>
      <c r="N250" s="187">
        <f t="shared" si="315"/>
        <v>36.992263056092845</v>
      </c>
      <c r="O250" s="16">
        <f t="shared" si="296"/>
        <v>0.66</v>
      </c>
      <c r="P250" s="128">
        <v>8</v>
      </c>
      <c r="Q250" s="104">
        <f t="shared" si="297"/>
        <v>5.1637500000000003</v>
      </c>
      <c r="R250" s="20">
        <f t="shared" si="298"/>
        <v>0.83860613243870785</v>
      </c>
      <c r="S250" s="17">
        <f t="shared" si="299"/>
        <v>82.974352817755602</v>
      </c>
      <c r="T250" s="162"/>
      <c r="U250" s="50">
        <f t="shared" si="300"/>
        <v>8</v>
      </c>
      <c r="V250" s="162">
        <f t="shared" si="301"/>
        <v>8</v>
      </c>
      <c r="W250" s="16">
        <v>0</v>
      </c>
    </row>
    <row r="251" spans="2:23" ht="18" x14ac:dyDescent="0.4">
      <c r="B251" s="213">
        <v>1</v>
      </c>
      <c r="C251" s="63">
        <v>23</v>
      </c>
      <c r="D251" s="86" t="s">
        <v>299</v>
      </c>
      <c r="E251" s="5" t="s">
        <v>872</v>
      </c>
      <c r="F251" s="14">
        <v>0.5</v>
      </c>
      <c r="G251" s="5" t="s">
        <v>755</v>
      </c>
      <c r="H251" s="59">
        <f t="shared" si="302"/>
        <v>459.75385880077374</v>
      </c>
      <c r="I251" s="179">
        <f t="shared" si="303"/>
        <v>336.99757253384917</v>
      </c>
      <c r="J251" s="183">
        <f t="shared" si="326"/>
        <v>286.44793665377176</v>
      </c>
      <c r="K251" s="163" t="s">
        <v>1442</v>
      </c>
      <c r="L251" s="107">
        <f t="shared" si="294"/>
        <v>50.549635880077403</v>
      </c>
      <c r="M251" s="16">
        <f t="shared" si="295"/>
        <v>91.484999999999999</v>
      </c>
      <c r="N251" s="187">
        <f t="shared" si="315"/>
        <v>245.51257253384915</v>
      </c>
      <c r="O251" s="16">
        <f t="shared" si="296"/>
        <v>1.4850000000000001</v>
      </c>
      <c r="P251" s="128">
        <v>18</v>
      </c>
      <c r="Q251" s="104">
        <f t="shared" si="297"/>
        <v>28.687500000000004</v>
      </c>
      <c r="R251" s="20">
        <f t="shared" si="298"/>
        <v>0.85705386647803994</v>
      </c>
      <c r="S251" s="17">
        <f t="shared" si="299"/>
        <v>280.49805802707931</v>
      </c>
      <c r="T251" s="162"/>
      <c r="U251" s="50">
        <f t="shared" si="300"/>
        <v>18</v>
      </c>
      <c r="V251" s="162">
        <f t="shared" si="301"/>
        <v>18</v>
      </c>
      <c r="W251" s="16">
        <f>P7</f>
        <v>40</v>
      </c>
    </row>
    <row r="252" spans="2:23" ht="18.5" thickBot="1" x14ac:dyDescent="0.45">
      <c r="B252" s="214">
        <v>1</v>
      </c>
      <c r="C252" s="64">
        <v>23</v>
      </c>
      <c r="D252" s="88" t="s">
        <v>300</v>
      </c>
      <c r="E252" s="6" t="s">
        <v>697</v>
      </c>
      <c r="F252" s="15">
        <v>0.25</v>
      </c>
      <c r="G252" s="6" t="s">
        <v>756</v>
      </c>
      <c r="H252" s="177">
        <f t="shared" si="302"/>
        <v>305.61942940038688</v>
      </c>
      <c r="I252" s="181">
        <f t="shared" si="303"/>
        <v>234.24128626692459</v>
      </c>
      <c r="J252" s="186">
        <f t="shared" si="326"/>
        <v>199.10509332688591</v>
      </c>
      <c r="K252" s="56" t="s">
        <v>1443</v>
      </c>
      <c r="L252" s="108">
        <f t="shared" si="294"/>
        <v>35.136192940038683</v>
      </c>
      <c r="M252" s="18">
        <f t="shared" si="295"/>
        <v>91.484999999999999</v>
      </c>
      <c r="N252" s="190">
        <f t="shared" si="315"/>
        <v>142.75628626692458</v>
      </c>
      <c r="O252" s="18">
        <f t="shared" si="296"/>
        <v>1.4850000000000001</v>
      </c>
      <c r="P252" s="129">
        <v>18</v>
      </c>
      <c r="Q252" s="105">
        <f t="shared" si="297"/>
        <v>14.343750000000002</v>
      </c>
      <c r="R252" s="110">
        <f t="shared" si="298"/>
        <v>0.85558160758453494</v>
      </c>
      <c r="S252" s="109">
        <f t="shared" si="299"/>
        <v>193.49302901353968</v>
      </c>
      <c r="T252" s="3"/>
      <c r="U252" s="111">
        <f t="shared" si="300"/>
        <v>18</v>
      </c>
      <c r="V252" s="3">
        <f t="shared" si="301"/>
        <v>18</v>
      </c>
      <c r="W252" s="18">
        <f>P7</f>
        <v>40</v>
      </c>
    </row>
    <row r="253" spans="2:23" ht="18" x14ac:dyDescent="0.4">
      <c r="B253" s="213">
        <v>1</v>
      </c>
      <c r="C253" s="63">
        <v>24</v>
      </c>
      <c r="D253" s="86" t="s">
        <v>301</v>
      </c>
      <c r="E253" s="5" t="s">
        <v>757</v>
      </c>
      <c r="F253" s="14">
        <v>0.25</v>
      </c>
      <c r="G253" s="5" t="s">
        <v>758</v>
      </c>
      <c r="H253" s="59">
        <f t="shared" si="302"/>
        <v>154.13442940038686</v>
      </c>
      <c r="I253" s="179">
        <f t="shared" si="303"/>
        <v>102.75628626692458</v>
      </c>
      <c r="J253" s="183">
        <f t="shared" si="326"/>
        <v>87.342843326885884</v>
      </c>
      <c r="K253" s="163" t="s">
        <v>1444</v>
      </c>
      <c r="L253" s="107">
        <f t="shared" si="294"/>
        <v>15.413442940038692</v>
      </c>
      <c r="M253" s="16">
        <f t="shared" si="295"/>
        <v>0</v>
      </c>
      <c r="N253" s="187">
        <f t="shared" si="315"/>
        <v>102.75628626692458</v>
      </c>
      <c r="O253" s="16">
        <f t="shared" si="296"/>
        <v>0</v>
      </c>
      <c r="P253" s="128">
        <v>0</v>
      </c>
      <c r="Q253" s="104">
        <f t="shared" si="297"/>
        <v>14.343750000000002</v>
      </c>
      <c r="R253" s="20">
        <f t="shared" si="298"/>
        <v>0.86041000000000001</v>
      </c>
      <c r="S253" s="17">
        <f t="shared" si="299"/>
        <v>107.50502901353966</v>
      </c>
      <c r="T253" s="162"/>
      <c r="U253" s="50">
        <f t="shared" si="300"/>
        <v>0</v>
      </c>
      <c r="V253" s="162">
        <f t="shared" si="301"/>
        <v>0</v>
      </c>
      <c r="W253" s="16">
        <v>0</v>
      </c>
    </row>
    <row r="254" spans="2:23" ht="18" x14ac:dyDescent="0.4">
      <c r="B254" s="213">
        <v>1</v>
      </c>
      <c r="C254" s="63">
        <v>24</v>
      </c>
      <c r="D254" s="86" t="s">
        <v>302</v>
      </c>
      <c r="E254" s="103" t="s">
        <v>226</v>
      </c>
      <c r="F254" s="14">
        <v>0.25</v>
      </c>
      <c r="G254" s="5" t="s">
        <v>759</v>
      </c>
      <c r="H254" s="59">
        <f t="shared" si="302"/>
        <v>190.62942940038687</v>
      </c>
      <c r="I254" s="179">
        <f t="shared" si="303"/>
        <v>139.25128626692458</v>
      </c>
      <c r="J254" s="183">
        <f t="shared" si="326"/>
        <v>118.36359332688589</v>
      </c>
      <c r="K254" s="163" t="s">
        <v>1445</v>
      </c>
      <c r="L254" s="107">
        <f t="shared" si="294"/>
        <v>20.88769294003869</v>
      </c>
      <c r="M254" s="16">
        <f t="shared" si="295"/>
        <v>36.494999999999997</v>
      </c>
      <c r="N254" s="187">
        <f t="shared" si="315"/>
        <v>102.75628626692458</v>
      </c>
      <c r="O254" s="16">
        <f t="shared" si="296"/>
        <v>0.495</v>
      </c>
      <c r="P254" s="128">
        <v>6</v>
      </c>
      <c r="Q254" s="104">
        <f t="shared" si="297"/>
        <v>14.343750000000002</v>
      </c>
      <c r="R254" s="20">
        <f t="shared" si="298"/>
        <v>0.85035147208582951</v>
      </c>
      <c r="S254" s="17">
        <f t="shared" si="299"/>
        <v>130.30102901353968</v>
      </c>
      <c r="T254" s="162"/>
      <c r="U254" s="50">
        <f t="shared" si="300"/>
        <v>6</v>
      </c>
      <c r="V254" s="162">
        <f t="shared" si="301"/>
        <v>6</v>
      </c>
      <c r="W254" s="16">
        <v>0</v>
      </c>
    </row>
    <row r="255" spans="2:23" ht="18" x14ac:dyDescent="0.4">
      <c r="B255" s="213">
        <v>1</v>
      </c>
      <c r="C255" s="63">
        <v>24</v>
      </c>
      <c r="D255" s="86" t="s">
        <v>303</v>
      </c>
      <c r="E255" s="103" t="s">
        <v>227</v>
      </c>
      <c r="F255" s="14">
        <v>0.25</v>
      </c>
      <c r="G255" s="5" t="s">
        <v>760</v>
      </c>
      <c r="H255" s="59">
        <f t="shared" si="302"/>
        <v>202.79442940038686</v>
      </c>
      <c r="I255" s="179">
        <f t="shared" si="303"/>
        <v>151.41628626692457</v>
      </c>
      <c r="J255" s="183">
        <f t="shared" si="326"/>
        <v>128.70384332688587</v>
      </c>
      <c r="K255" s="163" t="s">
        <v>1446</v>
      </c>
      <c r="L255" s="107">
        <f t="shared" si="294"/>
        <v>22.712442940038699</v>
      </c>
      <c r="M255" s="16">
        <f t="shared" si="295"/>
        <v>48.66</v>
      </c>
      <c r="N255" s="187">
        <f t="shared" si="315"/>
        <v>102.75628626692458</v>
      </c>
      <c r="O255" s="16">
        <f t="shared" si="296"/>
        <v>0.66</v>
      </c>
      <c r="P255" s="128">
        <v>8</v>
      </c>
      <c r="Q255" s="104">
        <f t="shared" si="297"/>
        <v>14.343750000000002</v>
      </c>
      <c r="R255" s="20">
        <f t="shared" si="298"/>
        <v>0.84807611805081673</v>
      </c>
      <c r="S255" s="17">
        <f t="shared" si="299"/>
        <v>137.89969568020632</v>
      </c>
      <c r="T255" s="162"/>
      <c r="U255" s="50">
        <f t="shared" si="300"/>
        <v>8</v>
      </c>
      <c r="V255" s="162">
        <f t="shared" si="301"/>
        <v>8</v>
      </c>
      <c r="W255" s="16">
        <v>0</v>
      </c>
    </row>
    <row r="256" spans="2:23" ht="18" x14ac:dyDescent="0.4">
      <c r="B256" s="213">
        <v>1</v>
      </c>
      <c r="C256" s="63">
        <v>24</v>
      </c>
      <c r="D256" s="86" t="s">
        <v>304</v>
      </c>
      <c r="E256" s="5" t="s">
        <v>581</v>
      </c>
      <c r="F256" s="14">
        <v>0.5</v>
      </c>
      <c r="G256" s="5" t="s">
        <v>582</v>
      </c>
      <c r="H256" s="59">
        <f t="shared" si="302"/>
        <v>512.39385880077373</v>
      </c>
      <c r="I256" s="179">
        <f t="shared" si="303"/>
        <v>409.63757253384915</v>
      </c>
      <c r="J256" s="183">
        <f t="shared" si="326"/>
        <v>348.19193665377179</v>
      </c>
      <c r="K256" s="163" t="s">
        <v>1447</v>
      </c>
      <c r="L256" s="107">
        <f t="shared" si="294"/>
        <v>61.445635880077361</v>
      </c>
      <c r="M256" s="16">
        <f t="shared" si="295"/>
        <v>204.125</v>
      </c>
      <c r="N256" s="187">
        <f t="shared" si="315"/>
        <v>205.51257253384915</v>
      </c>
      <c r="O256" s="16">
        <f t="shared" si="296"/>
        <v>4.125</v>
      </c>
      <c r="P256" s="128">
        <v>50</v>
      </c>
      <c r="Q256" s="104">
        <f t="shared" si="297"/>
        <v>28.687500000000004</v>
      </c>
      <c r="R256" s="20">
        <f t="shared" si="298"/>
        <v>0.79783958905977292</v>
      </c>
      <c r="S256" s="17">
        <f t="shared" si="299"/>
        <v>313.01005802707931</v>
      </c>
      <c r="T256" s="162"/>
      <c r="U256" s="50">
        <f t="shared" si="300"/>
        <v>50</v>
      </c>
      <c r="V256" s="162">
        <f t="shared" si="301"/>
        <v>50</v>
      </c>
      <c r="W256" s="16">
        <v>0</v>
      </c>
    </row>
    <row r="257" spans="2:23" ht="18" x14ac:dyDescent="0.4">
      <c r="B257" s="213">
        <v>1</v>
      </c>
      <c r="C257" s="63">
        <v>24</v>
      </c>
      <c r="D257" s="86" t="s">
        <v>305</v>
      </c>
      <c r="E257" s="5" t="s">
        <v>1370</v>
      </c>
      <c r="F257" s="14">
        <v>0.25</v>
      </c>
      <c r="G257" s="5" t="s">
        <v>583</v>
      </c>
      <c r="H257" s="59">
        <f t="shared" si="302"/>
        <v>281.19692940038686</v>
      </c>
      <c r="I257" s="179">
        <f t="shared" si="303"/>
        <v>229.81878626692458</v>
      </c>
      <c r="J257" s="183">
        <f t="shared" si="326"/>
        <v>195.3459683268859</v>
      </c>
      <c r="K257" s="163" t="s">
        <v>1448</v>
      </c>
      <c r="L257" s="107">
        <f t="shared" si="294"/>
        <v>34.472817940038681</v>
      </c>
      <c r="M257" s="16">
        <f t="shared" si="295"/>
        <v>127.0625</v>
      </c>
      <c r="N257" s="187">
        <f t="shared" si="315"/>
        <v>102.75628626692458</v>
      </c>
      <c r="O257" s="16">
        <f t="shared" si="296"/>
        <v>2.0625</v>
      </c>
      <c r="P257" s="128">
        <v>25</v>
      </c>
      <c r="Q257" s="104">
        <f t="shared" si="297"/>
        <v>14.343750000000002</v>
      </c>
      <c r="R257" s="20">
        <f t="shared" si="298"/>
        <v>0.81983087339122729</v>
      </c>
      <c r="S257" s="17">
        <f t="shared" si="299"/>
        <v>182.488362346873</v>
      </c>
      <c r="T257" s="162"/>
      <c r="U257" s="50">
        <f t="shared" si="300"/>
        <v>25</v>
      </c>
      <c r="V257" s="162">
        <f t="shared" si="301"/>
        <v>25</v>
      </c>
      <c r="W257" s="16">
        <v>0</v>
      </c>
    </row>
    <row r="258" spans="2:23" ht="18" x14ac:dyDescent="0.4">
      <c r="B258" s="213">
        <v>1</v>
      </c>
      <c r="C258" s="63">
        <v>24</v>
      </c>
      <c r="D258" s="86" t="s">
        <v>306</v>
      </c>
      <c r="E258" s="5" t="s">
        <v>584</v>
      </c>
      <c r="F258" s="14">
        <v>0.5</v>
      </c>
      <c r="G258" s="5" t="s">
        <v>585</v>
      </c>
      <c r="H258" s="59">
        <f t="shared" si="302"/>
        <v>553.21885880077366</v>
      </c>
      <c r="I258" s="179">
        <f t="shared" si="303"/>
        <v>450.46257253384914</v>
      </c>
      <c r="J258" s="183">
        <f t="shared" si="326"/>
        <v>382.89318665377175</v>
      </c>
      <c r="K258" s="163" t="s">
        <v>1449</v>
      </c>
      <c r="L258" s="107">
        <f t="shared" si="294"/>
        <v>67.569385880077391</v>
      </c>
      <c r="M258" s="16">
        <f t="shared" si="295"/>
        <v>244.95</v>
      </c>
      <c r="N258" s="187">
        <f t="shared" si="315"/>
        <v>205.51257253384915</v>
      </c>
      <c r="O258" s="16">
        <f t="shared" si="296"/>
        <v>4.95</v>
      </c>
      <c r="P258" s="128">
        <v>60</v>
      </c>
      <c r="Q258" s="104">
        <f t="shared" si="297"/>
        <v>28.687500000000004</v>
      </c>
      <c r="R258" s="20">
        <f t="shared" si="298"/>
        <v>0.79213034398553994</v>
      </c>
      <c r="S258" s="17">
        <f t="shared" si="299"/>
        <v>337.67005802707934</v>
      </c>
      <c r="T258" s="162"/>
      <c r="U258" s="50">
        <f t="shared" si="300"/>
        <v>60</v>
      </c>
      <c r="V258" s="162">
        <f t="shared" si="301"/>
        <v>60</v>
      </c>
      <c r="W258" s="16">
        <v>0</v>
      </c>
    </row>
    <row r="259" spans="2:23" ht="18.5" thickBot="1" x14ac:dyDescent="0.45">
      <c r="B259" s="214">
        <v>1</v>
      </c>
      <c r="C259" s="64">
        <v>24</v>
      </c>
      <c r="D259" s="88" t="s">
        <v>307</v>
      </c>
      <c r="E259" s="6" t="s">
        <v>586</v>
      </c>
      <c r="F259" s="15">
        <v>0.25</v>
      </c>
      <c r="G259" s="6" t="s">
        <v>587</v>
      </c>
      <c r="H259" s="177">
        <f t="shared" si="302"/>
        <v>154.13442940038686</v>
      </c>
      <c r="I259" s="181">
        <f t="shared" si="303"/>
        <v>102.75628626692458</v>
      </c>
      <c r="J259" s="186">
        <f t="shared" si="326"/>
        <v>87.342843326885884</v>
      </c>
      <c r="K259" s="56" t="s">
        <v>1216</v>
      </c>
      <c r="L259" s="108">
        <f t="shared" si="294"/>
        <v>15.413442940038692</v>
      </c>
      <c r="M259" s="18">
        <f t="shared" si="295"/>
        <v>0</v>
      </c>
      <c r="N259" s="190">
        <f t="shared" si="315"/>
        <v>102.75628626692458</v>
      </c>
      <c r="O259" s="18">
        <f t="shared" si="296"/>
        <v>0</v>
      </c>
      <c r="P259" s="129">
        <v>0</v>
      </c>
      <c r="Q259" s="105">
        <f t="shared" si="297"/>
        <v>14.343750000000002</v>
      </c>
      <c r="R259" s="110">
        <f t="shared" si="298"/>
        <v>0.86041000000000001</v>
      </c>
      <c r="S259" s="109">
        <f t="shared" si="299"/>
        <v>107.50502901353966</v>
      </c>
      <c r="T259" s="3"/>
      <c r="U259" s="111">
        <f t="shared" si="300"/>
        <v>0</v>
      </c>
      <c r="V259" s="3">
        <f t="shared" si="301"/>
        <v>0</v>
      </c>
      <c r="W259" s="18">
        <v>0</v>
      </c>
    </row>
    <row r="260" spans="2:23" ht="18" x14ac:dyDescent="0.4">
      <c r="B260" s="213">
        <v>1</v>
      </c>
      <c r="C260" s="63">
        <v>25</v>
      </c>
      <c r="D260" s="86" t="s">
        <v>308</v>
      </c>
      <c r="E260" s="5" t="s">
        <v>588</v>
      </c>
      <c r="F260" s="14">
        <v>0.5</v>
      </c>
      <c r="G260" s="5" t="s">
        <v>589</v>
      </c>
      <c r="H260" s="59">
        <f t="shared" si="302"/>
        <v>338.68135880077375</v>
      </c>
      <c r="I260" s="179">
        <f t="shared" si="303"/>
        <v>235.92507253384915</v>
      </c>
      <c r="J260" s="183">
        <f t="shared" si="326"/>
        <v>200.53631165377178</v>
      </c>
      <c r="K260" s="163" t="s">
        <v>1217</v>
      </c>
      <c r="L260" s="107">
        <f t="shared" si="294"/>
        <v>35.388760880077371</v>
      </c>
      <c r="M260" s="16">
        <f t="shared" si="295"/>
        <v>30.412500000000001</v>
      </c>
      <c r="N260" s="187">
        <f t="shared" si="315"/>
        <v>205.51257253384915</v>
      </c>
      <c r="O260" s="16">
        <f t="shared" si="296"/>
        <v>0.41250000000000003</v>
      </c>
      <c r="P260" s="128">
        <v>5</v>
      </c>
      <c r="Q260" s="104">
        <f t="shared" si="297"/>
        <v>28.687500000000004</v>
      </c>
      <c r="R260" s="20">
        <f t="shared" si="298"/>
        <v>0.85546258549901466</v>
      </c>
      <c r="S260" s="17">
        <f t="shared" si="299"/>
        <v>210.04005802707934</v>
      </c>
      <c r="T260" s="162"/>
      <c r="U260" s="50">
        <f t="shared" si="300"/>
        <v>5</v>
      </c>
      <c r="V260" s="162">
        <f t="shared" si="301"/>
        <v>5</v>
      </c>
      <c r="W260" s="16">
        <v>0</v>
      </c>
    </row>
    <row r="261" spans="2:23" ht="18" x14ac:dyDescent="0.4">
      <c r="B261" s="213">
        <v>1</v>
      </c>
      <c r="C261" s="63">
        <v>25</v>
      </c>
      <c r="D261" s="86" t="s">
        <v>309</v>
      </c>
      <c r="E261" s="5" t="s">
        <v>590</v>
      </c>
      <c r="F261" s="14">
        <v>0.5</v>
      </c>
      <c r="G261" s="5" t="s">
        <v>591</v>
      </c>
      <c r="H261" s="59">
        <f t="shared" si="302"/>
        <v>364.17635880077376</v>
      </c>
      <c r="I261" s="179">
        <f t="shared" si="303"/>
        <v>261.42007253384918</v>
      </c>
      <c r="J261" s="183">
        <f t="shared" si="326"/>
        <v>222.2070616537718</v>
      </c>
      <c r="K261" s="163" t="s">
        <v>1218</v>
      </c>
      <c r="L261" s="107">
        <f t="shared" si="294"/>
        <v>39.213010880077377</v>
      </c>
      <c r="M261" s="16">
        <f t="shared" si="295"/>
        <v>55.907499999999999</v>
      </c>
      <c r="N261" s="187">
        <f t="shared" si="315"/>
        <v>205.51257253384915</v>
      </c>
      <c r="O261" s="16">
        <f t="shared" si="296"/>
        <v>0.90750000000000008</v>
      </c>
      <c r="P261" s="128">
        <v>11</v>
      </c>
      <c r="Q261" s="104">
        <f t="shared" si="297"/>
        <v>28.687500000000004</v>
      </c>
      <c r="R261" s="20">
        <f t="shared" si="298"/>
        <v>0.84471353095985513</v>
      </c>
      <c r="S261" s="17">
        <f t="shared" si="299"/>
        <v>225.63605802707934</v>
      </c>
      <c r="T261" s="162"/>
      <c r="U261" s="50">
        <f t="shared" si="300"/>
        <v>11</v>
      </c>
      <c r="V261" s="162">
        <f t="shared" si="301"/>
        <v>11</v>
      </c>
      <c r="W261" s="16">
        <v>0</v>
      </c>
    </row>
    <row r="262" spans="2:23" ht="18" x14ac:dyDescent="0.4">
      <c r="B262" s="213">
        <v>1</v>
      </c>
      <c r="C262" s="63">
        <v>25</v>
      </c>
      <c r="D262" s="86" t="s">
        <v>310</v>
      </c>
      <c r="E262" s="173" t="s">
        <v>284</v>
      </c>
      <c r="F262" s="14">
        <v>0.25</v>
      </c>
      <c r="G262" s="5" t="s">
        <v>592</v>
      </c>
      <c r="H262" s="59">
        <f t="shared" si="302"/>
        <v>264.95942940038685</v>
      </c>
      <c r="I262" s="179">
        <f t="shared" si="303"/>
        <v>193.58128626692456</v>
      </c>
      <c r="J262" s="183">
        <f t="shared" si="326"/>
        <v>164.54409332688587</v>
      </c>
      <c r="K262" s="163" t="s">
        <v>1219</v>
      </c>
      <c r="L262" s="107">
        <f t="shared" si="294"/>
        <v>29.037192940038693</v>
      </c>
      <c r="M262" s="16">
        <f t="shared" si="295"/>
        <v>50.825000000000003</v>
      </c>
      <c r="N262" s="187">
        <f t="shared" si="315"/>
        <v>142.75628626692458</v>
      </c>
      <c r="O262" s="16">
        <f t="shared" si="296"/>
        <v>0.82500000000000007</v>
      </c>
      <c r="P262" s="128">
        <v>10</v>
      </c>
      <c r="Q262" s="104">
        <f t="shared" si="297"/>
        <v>14.343750000000002</v>
      </c>
      <c r="R262" s="20">
        <f t="shared" si="298"/>
        <v>0.8699835584040112</v>
      </c>
      <c r="S262" s="17">
        <f t="shared" si="299"/>
        <v>169.49836234687299</v>
      </c>
      <c r="T262" s="162"/>
      <c r="U262" s="50">
        <f t="shared" si="300"/>
        <v>10</v>
      </c>
      <c r="V262" s="162">
        <f t="shared" si="301"/>
        <v>10</v>
      </c>
      <c r="W262" s="16">
        <f>P7</f>
        <v>40</v>
      </c>
    </row>
    <row r="263" spans="2:23" ht="18" x14ac:dyDescent="0.4">
      <c r="B263" s="213">
        <v>1</v>
      </c>
      <c r="C263" s="63">
        <v>25</v>
      </c>
      <c r="D263" s="86" t="s">
        <v>311</v>
      </c>
      <c r="E263" s="173" t="s">
        <v>283</v>
      </c>
      <c r="F263" s="14">
        <v>0.5</v>
      </c>
      <c r="G263" s="5" t="s">
        <v>593</v>
      </c>
      <c r="H263" s="59">
        <f t="shared" si="302"/>
        <v>596.98135880077371</v>
      </c>
      <c r="I263" s="179">
        <f t="shared" si="303"/>
        <v>474.22507253384913</v>
      </c>
      <c r="J263" s="183">
        <f t="shared" si="326"/>
        <v>403.09131165377175</v>
      </c>
      <c r="K263" s="163" t="s">
        <v>1220</v>
      </c>
      <c r="L263" s="107">
        <f t="shared" si="294"/>
        <v>71.133760880077375</v>
      </c>
      <c r="M263" s="16">
        <f t="shared" si="295"/>
        <v>228.71250000000001</v>
      </c>
      <c r="N263" s="187">
        <f t="shared" si="315"/>
        <v>245.51257253384915</v>
      </c>
      <c r="O263" s="16">
        <f t="shared" si="296"/>
        <v>3.7125000000000004</v>
      </c>
      <c r="P263" s="128">
        <v>45</v>
      </c>
      <c r="Q263" s="104">
        <f t="shared" si="297"/>
        <v>28.687500000000004</v>
      </c>
      <c r="R263" s="20">
        <f t="shared" si="298"/>
        <v>0.83678636056410671</v>
      </c>
      <c r="S263" s="17">
        <f t="shared" si="299"/>
        <v>368.68005802707933</v>
      </c>
      <c r="T263" s="162"/>
      <c r="U263" s="50">
        <f t="shared" si="300"/>
        <v>45</v>
      </c>
      <c r="V263" s="162">
        <f t="shared" si="301"/>
        <v>45</v>
      </c>
      <c r="W263" s="16">
        <f>P7</f>
        <v>40</v>
      </c>
    </row>
    <row r="264" spans="2:23" ht="18" x14ac:dyDescent="0.4">
      <c r="B264" s="213">
        <v>1</v>
      </c>
      <c r="C264" s="63">
        <v>25</v>
      </c>
      <c r="D264" s="86" t="s">
        <v>312</v>
      </c>
      <c r="E264" s="173" t="s">
        <v>282</v>
      </c>
      <c r="F264" s="14">
        <v>0.25</v>
      </c>
      <c r="G264" s="5" t="s">
        <v>780</v>
      </c>
      <c r="H264" s="59">
        <f t="shared" si="302"/>
        <v>275.12442940038687</v>
      </c>
      <c r="I264" s="179">
        <f t="shared" si="303"/>
        <v>203.74628626692459</v>
      </c>
      <c r="J264" s="183">
        <f t="shared" si="326"/>
        <v>173.18434332688588</v>
      </c>
      <c r="K264" s="163" t="s">
        <v>1221</v>
      </c>
      <c r="L264" s="107">
        <f t="shared" si="294"/>
        <v>30.561942940038705</v>
      </c>
      <c r="M264" s="16">
        <f t="shared" si="295"/>
        <v>60.99</v>
      </c>
      <c r="N264" s="187">
        <f t="shared" si="315"/>
        <v>142.75628626692458</v>
      </c>
      <c r="O264" s="16">
        <f t="shared" si="296"/>
        <v>0.99</v>
      </c>
      <c r="P264" s="128">
        <v>12</v>
      </c>
      <c r="Q264" s="104">
        <f t="shared" si="297"/>
        <v>14.343750000000002</v>
      </c>
      <c r="R264" s="20">
        <f t="shared" si="298"/>
        <v>0.86584418052071621</v>
      </c>
      <c r="S264" s="17">
        <f t="shared" si="299"/>
        <v>175.49702901353967</v>
      </c>
      <c r="T264" s="162"/>
      <c r="U264" s="50">
        <f t="shared" si="300"/>
        <v>12</v>
      </c>
      <c r="V264" s="162">
        <f t="shared" si="301"/>
        <v>12</v>
      </c>
      <c r="W264" s="16">
        <f>P7</f>
        <v>40</v>
      </c>
    </row>
    <row r="265" spans="2:23" ht="18" x14ac:dyDescent="0.4">
      <c r="B265" s="213">
        <v>1</v>
      </c>
      <c r="C265" s="63">
        <v>25</v>
      </c>
      <c r="D265" s="86" t="s">
        <v>313</v>
      </c>
      <c r="E265" s="173" t="s">
        <v>281</v>
      </c>
      <c r="F265" s="14">
        <v>0.25</v>
      </c>
      <c r="G265" s="5" t="s">
        <v>781</v>
      </c>
      <c r="H265" s="59">
        <f t="shared" si="302"/>
        <v>246.46442940038685</v>
      </c>
      <c r="I265" s="179">
        <f t="shared" si="303"/>
        <v>175.08628626692456</v>
      </c>
      <c r="J265" s="183">
        <f t="shared" si="326"/>
        <v>148.82334332688586</v>
      </c>
      <c r="K265" s="163" t="s">
        <v>1222</v>
      </c>
      <c r="L265" s="107">
        <f t="shared" si="294"/>
        <v>26.262942940038698</v>
      </c>
      <c r="M265" s="16">
        <f t="shared" si="295"/>
        <v>32.33</v>
      </c>
      <c r="N265" s="187">
        <f t="shared" si="315"/>
        <v>142.75628626692458</v>
      </c>
      <c r="O265" s="16">
        <f t="shared" si="296"/>
        <v>0.33</v>
      </c>
      <c r="P265" s="128">
        <v>4</v>
      </c>
      <c r="Q265" s="104">
        <f t="shared" si="297"/>
        <v>14.343750000000002</v>
      </c>
      <c r="R265" s="20">
        <f t="shared" si="298"/>
        <v>0.89334544470529642</v>
      </c>
      <c r="S265" s="17">
        <f t="shared" si="299"/>
        <v>161.10236234687298</v>
      </c>
      <c r="T265" s="162"/>
      <c r="U265" s="50">
        <f t="shared" si="300"/>
        <v>4</v>
      </c>
      <c r="V265" s="162">
        <f t="shared" si="301"/>
        <v>4</v>
      </c>
      <c r="W265" s="16">
        <f>P7</f>
        <v>40</v>
      </c>
    </row>
    <row r="266" spans="2:23" ht="18" x14ac:dyDescent="0.4">
      <c r="B266" s="213">
        <v>1</v>
      </c>
      <c r="C266" s="63">
        <v>25</v>
      </c>
      <c r="D266" s="86" t="s">
        <v>314</v>
      </c>
      <c r="E266" s="173" t="s">
        <v>331</v>
      </c>
      <c r="F266" s="14">
        <v>0.5</v>
      </c>
      <c r="G266" s="5" t="s">
        <v>609</v>
      </c>
      <c r="H266" s="59">
        <f t="shared" si="302"/>
        <v>444.50635880077374</v>
      </c>
      <c r="I266" s="179">
        <f t="shared" si="303"/>
        <v>321.75007253384916</v>
      </c>
      <c r="J266" s="183">
        <f t="shared" si="326"/>
        <v>273.48756165377176</v>
      </c>
      <c r="K266" s="163" t="s">
        <v>1223</v>
      </c>
      <c r="L266" s="107">
        <f t="shared" si="294"/>
        <v>48.2625108800774</v>
      </c>
      <c r="M266" s="16">
        <f t="shared" si="295"/>
        <v>76.237499999999997</v>
      </c>
      <c r="N266" s="187">
        <f t="shared" si="315"/>
        <v>245.51257253384915</v>
      </c>
      <c r="O266" s="16">
        <f t="shared" si="296"/>
        <v>1.2375</v>
      </c>
      <c r="P266" s="128">
        <v>15</v>
      </c>
      <c r="Q266" s="104">
        <f t="shared" si="297"/>
        <v>28.687500000000004</v>
      </c>
      <c r="R266" s="20">
        <f t="shared" si="298"/>
        <v>0.86037299184983473</v>
      </c>
      <c r="S266" s="17">
        <f t="shared" si="299"/>
        <v>270.70005802707931</v>
      </c>
      <c r="T266" s="162"/>
      <c r="U266" s="50">
        <f t="shared" si="300"/>
        <v>15</v>
      </c>
      <c r="V266" s="162">
        <f t="shared" si="301"/>
        <v>15</v>
      </c>
      <c r="W266" s="16">
        <f>P7</f>
        <v>40</v>
      </c>
    </row>
    <row r="267" spans="2:23" ht="18" x14ac:dyDescent="0.4">
      <c r="B267" s="213">
        <v>1</v>
      </c>
      <c r="C267" s="63">
        <v>25</v>
      </c>
      <c r="D267" s="85" t="s">
        <v>315</v>
      </c>
      <c r="E267" s="103" t="s">
        <v>228</v>
      </c>
      <c r="F267" s="14">
        <v>0.25</v>
      </c>
      <c r="G267" s="5" t="s">
        <v>610</v>
      </c>
      <c r="H267" s="59">
        <f t="shared" si="302"/>
        <v>184.54692940038686</v>
      </c>
      <c r="I267" s="179">
        <f t="shared" si="303"/>
        <v>133.16878626692457</v>
      </c>
      <c r="J267" s="183">
        <f t="shared" si="326"/>
        <v>113.19346832688588</v>
      </c>
      <c r="K267" s="163" t="s">
        <v>1224</v>
      </c>
      <c r="L267" s="107">
        <f t="shared" si="294"/>
        <v>19.975317940038693</v>
      </c>
      <c r="M267" s="16">
        <f t="shared" si="295"/>
        <v>30.412500000000001</v>
      </c>
      <c r="N267" s="187">
        <f t="shared" si="315"/>
        <v>102.75628626692458</v>
      </c>
      <c r="O267" s="16">
        <f t="shared" si="296"/>
        <v>0.41250000000000003</v>
      </c>
      <c r="P267" s="128">
        <v>5</v>
      </c>
      <c r="Q267" s="104">
        <f t="shared" si="297"/>
        <v>14.343750000000002</v>
      </c>
      <c r="R267" s="20">
        <f t="shared" si="298"/>
        <v>0.8516450396987143</v>
      </c>
      <c r="S267" s="17">
        <f t="shared" si="299"/>
        <v>126.50169568020632</v>
      </c>
      <c r="T267" s="162"/>
      <c r="U267" s="50">
        <f t="shared" si="300"/>
        <v>5</v>
      </c>
      <c r="V267" s="162">
        <f t="shared" si="301"/>
        <v>5</v>
      </c>
      <c r="W267" s="16">
        <v>0</v>
      </c>
    </row>
    <row r="268" spans="2:23" ht="18" x14ac:dyDescent="0.4">
      <c r="B268" s="213">
        <v>1</v>
      </c>
      <c r="C268" s="63">
        <v>25</v>
      </c>
      <c r="D268" s="85" t="s">
        <v>316</v>
      </c>
      <c r="E268" s="103" t="s">
        <v>229</v>
      </c>
      <c r="F268" s="14">
        <v>0.75</v>
      </c>
      <c r="G268" s="5" t="s">
        <v>611</v>
      </c>
      <c r="H268" s="59">
        <f t="shared" si="302"/>
        <v>513.22828820116058</v>
      </c>
      <c r="I268" s="179">
        <f t="shared" si="303"/>
        <v>359.09385880077372</v>
      </c>
      <c r="J268" s="183">
        <f t="shared" si="326"/>
        <v>305.22977998065767</v>
      </c>
      <c r="K268" s="163" t="s">
        <v>1225</v>
      </c>
      <c r="L268" s="107">
        <f t="shared" si="294"/>
        <v>53.864078820116049</v>
      </c>
      <c r="M268" s="16">
        <f t="shared" si="295"/>
        <v>50.825000000000003</v>
      </c>
      <c r="N268" s="187">
        <f t="shared" si="315"/>
        <v>308.26885880077373</v>
      </c>
      <c r="O268" s="16">
        <f t="shared" si="296"/>
        <v>0.82500000000000007</v>
      </c>
      <c r="P268" s="128">
        <v>10</v>
      </c>
      <c r="Q268" s="104">
        <f t="shared" si="297"/>
        <v>43.031250000000007</v>
      </c>
      <c r="R268" s="20">
        <f t="shared" si="298"/>
        <v>0.85002180159845175</v>
      </c>
      <c r="S268" s="17">
        <f t="shared" si="299"/>
        <v>306.17508704061896</v>
      </c>
      <c r="T268" s="162"/>
      <c r="U268" s="50">
        <f t="shared" si="300"/>
        <v>10</v>
      </c>
      <c r="V268" s="162">
        <f t="shared" si="301"/>
        <v>10</v>
      </c>
      <c r="W268" s="16">
        <v>0</v>
      </c>
    </row>
    <row r="269" spans="2:23" ht="18.5" thickBot="1" x14ac:dyDescent="0.45">
      <c r="B269" s="214">
        <v>1</v>
      </c>
      <c r="C269" s="64">
        <v>25</v>
      </c>
      <c r="D269" s="88" t="s">
        <v>317</v>
      </c>
      <c r="E269" s="203" t="s">
        <v>230</v>
      </c>
      <c r="F269" s="15">
        <v>0.5</v>
      </c>
      <c r="G269" s="6" t="s">
        <v>606</v>
      </c>
      <c r="H269" s="177">
        <f t="shared" si="302"/>
        <v>571.5688588007738</v>
      </c>
      <c r="I269" s="181">
        <f t="shared" si="303"/>
        <v>448.81257253384916</v>
      </c>
      <c r="J269" s="186">
        <f t="shared" si="326"/>
        <v>381.49068665377177</v>
      </c>
      <c r="K269" s="56" t="s">
        <v>1226</v>
      </c>
      <c r="L269" s="108">
        <f t="shared" si="294"/>
        <v>67.321885880077389</v>
      </c>
      <c r="M269" s="18">
        <f t="shared" si="295"/>
        <v>203.3</v>
      </c>
      <c r="N269" s="190">
        <f t="shared" si="315"/>
        <v>245.51257253384915</v>
      </c>
      <c r="O269" s="18">
        <f t="shared" si="296"/>
        <v>3.3000000000000003</v>
      </c>
      <c r="P269" s="129">
        <v>40</v>
      </c>
      <c r="Q269" s="105">
        <f t="shared" si="297"/>
        <v>28.687500000000004</v>
      </c>
      <c r="R269" s="110">
        <f t="shared" si="298"/>
        <v>0.83960453782838096</v>
      </c>
      <c r="S269" s="109">
        <f t="shared" si="299"/>
        <v>352.35005802707929</v>
      </c>
      <c r="T269" s="3"/>
      <c r="U269" s="111">
        <f t="shared" si="300"/>
        <v>40</v>
      </c>
      <c r="V269" s="3">
        <f t="shared" ref="V269:V299" si="327">+(U269*$P$6)</f>
        <v>40</v>
      </c>
      <c r="W269" s="18">
        <f>P7</f>
        <v>40</v>
      </c>
    </row>
    <row r="270" spans="2:23" ht="18" x14ac:dyDescent="0.4">
      <c r="B270" s="213">
        <v>1</v>
      </c>
      <c r="C270" s="63">
        <v>26</v>
      </c>
      <c r="D270" s="86" t="s">
        <v>166</v>
      </c>
      <c r="E270" s="5" t="s">
        <v>636</v>
      </c>
      <c r="F270" s="14">
        <v>0.25</v>
      </c>
      <c r="G270" s="5" t="s">
        <v>637</v>
      </c>
      <c r="H270" s="59">
        <f t="shared" si="302"/>
        <v>154.13442940038686</v>
      </c>
      <c r="I270" s="179">
        <f t="shared" si="303"/>
        <v>102.75628626692458</v>
      </c>
      <c r="J270" s="183">
        <f t="shared" ref="J270:J299" si="328">+(I270*(1-$F$5))</f>
        <v>87.342843326885884</v>
      </c>
      <c r="K270" s="163" t="s">
        <v>1227</v>
      </c>
      <c r="L270" s="107">
        <f t="shared" si="294"/>
        <v>15.413442940038692</v>
      </c>
      <c r="M270" s="16">
        <f t="shared" si="295"/>
        <v>0</v>
      </c>
      <c r="N270" s="187">
        <f t="shared" si="315"/>
        <v>102.75628626692458</v>
      </c>
      <c r="O270" s="16">
        <f t="shared" si="296"/>
        <v>0</v>
      </c>
      <c r="P270" s="128">
        <v>0</v>
      </c>
      <c r="Q270" s="104">
        <f t="shared" si="297"/>
        <v>14.343750000000002</v>
      </c>
      <c r="R270" s="20">
        <f t="shared" si="298"/>
        <v>0.86041000000000001</v>
      </c>
      <c r="S270" s="17">
        <f t="shared" si="299"/>
        <v>107.50502901353966</v>
      </c>
      <c r="T270" s="162"/>
      <c r="U270" s="50">
        <f t="shared" si="300"/>
        <v>0</v>
      </c>
      <c r="V270" s="162">
        <f t="shared" si="327"/>
        <v>0</v>
      </c>
      <c r="W270" s="16">
        <v>0</v>
      </c>
    </row>
    <row r="271" spans="2:23" ht="18" x14ac:dyDescent="0.4">
      <c r="B271" s="213">
        <v>1</v>
      </c>
      <c r="C271" s="63">
        <v>26</v>
      </c>
      <c r="D271" s="86" t="s">
        <v>167</v>
      </c>
      <c r="E271" s="54" t="s">
        <v>968</v>
      </c>
      <c r="F271" s="14">
        <v>0.75</v>
      </c>
      <c r="G271" s="5" t="s">
        <v>638</v>
      </c>
      <c r="H271" s="59">
        <f t="shared" si="302"/>
        <v>829.8282882011606</v>
      </c>
      <c r="I271" s="179">
        <f t="shared" si="303"/>
        <v>675.6938588007738</v>
      </c>
      <c r="J271" s="183">
        <f t="shared" si="328"/>
        <v>574.33977998065768</v>
      </c>
      <c r="K271" s="163" t="s">
        <v>1228</v>
      </c>
      <c r="L271" s="107">
        <f t="shared" si="294"/>
        <v>101.35407882011611</v>
      </c>
      <c r="M271" s="16">
        <f t="shared" si="295"/>
        <v>367.42500000000001</v>
      </c>
      <c r="N271" s="187">
        <f t="shared" si="315"/>
        <v>308.26885880077373</v>
      </c>
      <c r="O271" s="16">
        <f t="shared" si="296"/>
        <v>7.4250000000000007</v>
      </c>
      <c r="P271" s="128">
        <v>90</v>
      </c>
      <c r="Q271" s="104">
        <f t="shared" si="297"/>
        <v>43.031250000000007</v>
      </c>
      <c r="R271" s="20">
        <f t="shared" si="298"/>
        <v>0.79213034398554005</v>
      </c>
      <c r="S271" s="17">
        <f t="shared" si="299"/>
        <v>508.25508704061906</v>
      </c>
      <c r="T271" s="162"/>
      <c r="U271" s="50">
        <f t="shared" si="300"/>
        <v>90</v>
      </c>
      <c r="V271" s="162">
        <f t="shared" si="327"/>
        <v>90</v>
      </c>
      <c r="W271" s="16">
        <v>0</v>
      </c>
    </row>
    <row r="272" spans="2:23" ht="18" x14ac:dyDescent="0.4">
      <c r="B272" s="213">
        <v>1</v>
      </c>
      <c r="C272" s="63">
        <v>26</v>
      </c>
      <c r="D272" s="86" t="s">
        <v>168</v>
      </c>
      <c r="E272" s="54" t="s">
        <v>967</v>
      </c>
      <c r="F272" s="14">
        <v>0.75</v>
      </c>
      <c r="G272" s="5" t="s">
        <v>638</v>
      </c>
      <c r="H272" s="59">
        <f t="shared" ref="H272:H273" si="329">+((N272*(1+($F$6)))+M272)</f>
        <v>691.47828820116058</v>
      </c>
      <c r="I272" s="179">
        <f t="shared" ref="I272:I273" si="330">+(N272+M272)</f>
        <v>537.34385880077366</v>
      </c>
      <c r="J272" s="183">
        <f t="shared" ref="J272:J273" si="331">+(I272*(1-$F$5))</f>
        <v>456.7422799806576</v>
      </c>
      <c r="K272" s="163" t="s">
        <v>1229</v>
      </c>
      <c r="L272" s="107">
        <f t="shared" ref="L272:L273" si="332">+(I272-J272)</f>
        <v>80.60157882011606</v>
      </c>
      <c r="M272" s="16">
        <f t="shared" ref="M272:M273" si="333">+(IF(P272=0,0,IF(P272&lt;4.99,(P272*$M$3),IF(P272&lt;9.99,(P272*$M$4),IF(P272&lt;49.99,(P272*$M$5),IF(P272&lt;100,(P272*$M$6),IF(P272&gt;99.99,(P272*$M$7)))))))+(O272))</f>
        <v>229.07499999999999</v>
      </c>
      <c r="N272" s="187">
        <f t="shared" si="315"/>
        <v>308.26885880077373</v>
      </c>
      <c r="O272" s="16">
        <f t="shared" ref="O272:O273" si="334">+(P272*$F$7)</f>
        <v>9.0750000000000011</v>
      </c>
      <c r="P272" s="128">
        <v>110</v>
      </c>
      <c r="Q272" s="104">
        <f t="shared" ref="Q272:Q273" si="335">+(F272*$F$4)</f>
        <v>43.031250000000007</v>
      </c>
      <c r="R272" s="20">
        <f t="shared" ref="R272:R273" si="336">(I272-(P272+O272+Q272))/I272</f>
        <v>0.69831933994410311</v>
      </c>
      <c r="S272" s="17">
        <f t="shared" ref="S272:S273" si="337">+((($I$11+I272)-(P272+Q272+$Q$11)/(F272+($F$11)))/1.25)</f>
        <v>384.77508704061893</v>
      </c>
      <c r="T272" s="162"/>
      <c r="U272" s="50">
        <f t="shared" si="300"/>
        <v>110</v>
      </c>
      <c r="V272" s="162">
        <f t="shared" ref="V272:V273" si="338">+(U272*$P$6)</f>
        <v>110</v>
      </c>
      <c r="W272" s="16">
        <v>0</v>
      </c>
    </row>
    <row r="273" spans="2:23" ht="18" x14ac:dyDescent="0.4">
      <c r="B273" s="213">
        <v>1</v>
      </c>
      <c r="C273" s="63">
        <v>26</v>
      </c>
      <c r="D273" s="86" t="s">
        <v>210</v>
      </c>
      <c r="E273" s="54" t="s">
        <v>971</v>
      </c>
      <c r="F273" s="14">
        <v>0.75</v>
      </c>
      <c r="G273" s="5" t="s">
        <v>638</v>
      </c>
      <c r="H273" s="59">
        <f t="shared" si="329"/>
        <v>795.60328820116058</v>
      </c>
      <c r="I273" s="179">
        <f t="shared" si="330"/>
        <v>641.46885880077366</v>
      </c>
      <c r="J273" s="183">
        <f t="shared" si="331"/>
        <v>545.24852998065762</v>
      </c>
      <c r="K273" s="163" t="s">
        <v>1378</v>
      </c>
      <c r="L273" s="107">
        <f t="shared" si="332"/>
        <v>96.220328820116038</v>
      </c>
      <c r="M273" s="16">
        <f t="shared" si="333"/>
        <v>333.2</v>
      </c>
      <c r="N273" s="187">
        <f t="shared" si="315"/>
        <v>308.26885880077373</v>
      </c>
      <c r="O273" s="16">
        <f t="shared" si="334"/>
        <v>13.200000000000001</v>
      </c>
      <c r="P273" s="128">
        <v>160</v>
      </c>
      <c r="Q273" s="104">
        <f t="shared" si="335"/>
        <v>43.031250000000007</v>
      </c>
      <c r="R273" s="20">
        <f t="shared" si="336"/>
        <v>0.66291231907306547</v>
      </c>
      <c r="S273" s="17">
        <f t="shared" si="337"/>
        <v>436.07508704061894</v>
      </c>
      <c r="T273" s="162"/>
      <c r="U273" s="50">
        <f t="shared" si="300"/>
        <v>160</v>
      </c>
      <c r="V273" s="162">
        <f t="shared" si="338"/>
        <v>160</v>
      </c>
      <c r="W273" s="16">
        <v>0</v>
      </c>
    </row>
    <row r="274" spans="2:23" ht="18" x14ac:dyDescent="0.4">
      <c r="B274" s="213">
        <v>1</v>
      </c>
      <c r="C274" s="63">
        <v>26</v>
      </c>
      <c r="D274" s="86" t="s">
        <v>195</v>
      </c>
      <c r="E274" s="5" t="s">
        <v>648</v>
      </c>
      <c r="F274" s="14">
        <v>0.75</v>
      </c>
      <c r="G274" s="5" t="s">
        <v>639</v>
      </c>
      <c r="H274" s="59">
        <f t="shared" si="302"/>
        <v>730.65328820116065</v>
      </c>
      <c r="I274" s="179">
        <f t="shared" si="303"/>
        <v>556.51885880077373</v>
      </c>
      <c r="J274" s="183">
        <f t="shared" si="328"/>
        <v>473.04102998065764</v>
      </c>
      <c r="K274" s="163" t="s">
        <v>1379</v>
      </c>
      <c r="L274" s="107">
        <f t="shared" si="294"/>
        <v>83.477828820116088</v>
      </c>
      <c r="M274" s="16">
        <f t="shared" si="295"/>
        <v>208.25</v>
      </c>
      <c r="N274" s="187">
        <f t="shared" si="315"/>
        <v>348.26885880077373</v>
      </c>
      <c r="O274" s="16">
        <f t="shared" si="296"/>
        <v>8.25</v>
      </c>
      <c r="P274" s="128">
        <v>100</v>
      </c>
      <c r="Q274" s="104">
        <f t="shared" si="297"/>
        <v>43.031250000000007</v>
      </c>
      <c r="R274" s="20">
        <f t="shared" si="298"/>
        <v>0.72816509699960297</v>
      </c>
      <c r="S274" s="17">
        <f t="shared" si="299"/>
        <v>406.51508704061899</v>
      </c>
      <c r="T274" s="162"/>
      <c r="U274" s="50">
        <f t="shared" si="300"/>
        <v>100</v>
      </c>
      <c r="V274" s="162">
        <f t="shared" si="327"/>
        <v>100</v>
      </c>
      <c r="W274" s="16">
        <f>P7</f>
        <v>40</v>
      </c>
    </row>
    <row r="275" spans="2:23" ht="18" x14ac:dyDescent="0.4">
      <c r="B275" s="213">
        <v>1</v>
      </c>
      <c r="C275" s="63">
        <v>26</v>
      </c>
      <c r="D275" s="86" t="s">
        <v>194</v>
      </c>
      <c r="E275" s="5" t="s">
        <v>814</v>
      </c>
      <c r="F275" s="14">
        <v>0.5</v>
      </c>
      <c r="G275" s="5" t="s">
        <v>815</v>
      </c>
      <c r="H275" s="59">
        <f t="shared" si="302"/>
        <v>435.33135880077373</v>
      </c>
      <c r="I275" s="179">
        <f t="shared" si="303"/>
        <v>332.57507253384915</v>
      </c>
      <c r="J275" s="183">
        <f t="shared" si="328"/>
        <v>282.68881165377178</v>
      </c>
      <c r="K275" s="163" t="s">
        <v>1380</v>
      </c>
      <c r="L275" s="107">
        <f t="shared" si="294"/>
        <v>49.886260880077373</v>
      </c>
      <c r="M275" s="16">
        <f t="shared" si="295"/>
        <v>127.0625</v>
      </c>
      <c r="N275" s="187">
        <f t="shared" si="315"/>
        <v>205.51257253384915</v>
      </c>
      <c r="O275" s="16">
        <f t="shared" si="296"/>
        <v>2.0625</v>
      </c>
      <c r="P275" s="128">
        <v>25</v>
      </c>
      <c r="Q275" s="104">
        <f t="shared" si="297"/>
        <v>28.687500000000004</v>
      </c>
      <c r="R275" s="20">
        <f t="shared" si="298"/>
        <v>0.83236867521294511</v>
      </c>
      <c r="S275" s="17">
        <f t="shared" si="299"/>
        <v>271.36005802707933</v>
      </c>
      <c r="T275" s="162"/>
      <c r="U275" s="50">
        <f t="shared" si="300"/>
        <v>25</v>
      </c>
      <c r="V275" s="162">
        <f t="shared" si="327"/>
        <v>25</v>
      </c>
      <c r="W275" s="16">
        <v>0</v>
      </c>
    </row>
    <row r="276" spans="2:23" ht="18" x14ac:dyDescent="0.4">
      <c r="B276" s="213">
        <v>1</v>
      </c>
      <c r="C276" s="63">
        <v>26</v>
      </c>
      <c r="D276" s="86" t="s">
        <v>193</v>
      </c>
      <c r="E276" s="5" t="s">
        <v>1371</v>
      </c>
      <c r="F276" s="14">
        <v>0.75</v>
      </c>
      <c r="G276" s="5" t="s">
        <v>816</v>
      </c>
      <c r="H276" s="59">
        <f t="shared" si="302"/>
        <v>768.59078820116065</v>
      </c>
      <c r="I276" s="179">
        <f t="shared" si="303"/>
        <v>614.45635880077373</v>
      </c>
      <c r="J276" s="183">
        <f t="shared" si="328"/>
        <v>522.28790498065769</v>
      </c>
      <c r="K276" s="163" t="s">
        <v>1381</v>
      </c>
      <c r="L276" s="107">
        <f t="shared" si="294"/>
        <v>92.168453820116042</v>
      </c>
      <c r="M276" s="16">
        <f t="shared" si="295"/>
        <v>306.1875</v>
      </c>
      <c r="N276" s="187">
        <f t="shared" si="315"/>
        <v>308.26885880077373</v>
      </c>
      <c r="O276" s="16">
        <f t="shared" si="296"/>
        <v>6.1875</v>
      </c>
      <c r="P276" s="128">
        <v>75</v>
      </c>
      <c r="Q276" s="104">
        <f t="shared" si="297"/>
        <v>43.031250000000007</v>
      </c>
      <c r="R276" s="20">
        <f t="shared" si="298"/>
        <v>0.79783958905977292</v>
      </c>
      <c r="S276" s="17">
        <f t="shared" si="299"/>
        <v>468.86508704061896</v>
      </c>
      <c r="T276" s="162"/>
      <c r="U276" s="50">
        <f t="shared" si="300"/>
        <v>75</v>
      </c>
      <c r="V276" s="162">
        <f t="shared" si="327"/>
        <v>75</v>
      </c>
      <c r="W276" s="16">
        <v>0</v>
      </c>
    </row>
    <row r="277" spans="2:23" ht="18" x14ac:dyDescent="0.4">
      <c r="B277" s="213">
        <v>1</v>
      </c>
      <c r="C277" s="63">
        <v>26</v>
      </c>
      <c r="D277" s="86" t="s">
        <v>192</v>
      </c>
      <c r="E277" s="5" t="s">
        <v>981</v>
      </c>
      <c r="F277" s="14">
        <v>0.25</v>
      </c>
      <c r="G277" s="5" t="s">
        <v>982</v>
      </c>
      <c r="H277" s="59">
        <f t="shared" si="302"/>
        <v>215.12442940038687</v>
      </c>
      <c r="I277" s="179">
        <f t="shared" si="303"/>
        <v>163.74628626692459</v>
      </c>
      <c r="J277" s="183">
        <f t="shared" si="328"/>
        <v>139.18434332688588</v>
      </c>
      <c r="K277" s="163" t="s">
        <v>1382</v>
      </c>
      <c r="L277" s="107">
        <f t="shared" si="294"/>
        <v>24.561942940038705</v>
      </c>
      <c r="M277" s="16">
        <f t="shared" si="295"/>
        <v>60.99</v>
      </c>
      <c r="N277" s="187">
        <f t="shared" si="315"/>
        <v>102.75628626692458</v>
      </c>
      <c r="O277" s="16">
        <f t="shared" si="296"/>
        <v>0.99</v>
      </c>
      <c r="P277" s="128">
        <v>12</v>
      </c>
      <c r="Q277" s="104">
        <f t="shared" si="297"/>
        <v>14.343750000000002</v>
      </c>
      <c r="R277" s="20">
        <f t="shared" si="298"/>
        <v>0.83307255008249181</v>
      </c>
      <c r="S277" s="17">
        <f t="shared" si="299"/>
        <v>143.49702901353967</v>
      </c>
      <c r="T277" s="162"/>
      <c r="U277" s="50">
        <f t="shared" ref="U277:U303" si="339">($P277)</f>
        <v>12</v>
      </c>
      <c r="V277" s="162">
        <f t="shared" si="327"/>
        <v>12</v>
      </c>
      <c r="W277" s="16">
        <v>0</v>
      </c>
    </row>
    <row r="278" spans="2:23" ht="18" x14ac:dyDescent="0.4">
      <c r="B278" s="213">
        <v>1</v>
      </c>
      <c r="C278" s="63">
        <v>26</v>
      </c>
      <c r="D278" s="86" t="s">
        <v>191</v>
      </c>
      <c r="E278" s="5" t="s">
        <v>817</v>
      </c>
      <c r="F278" s="14">
        <v>0.25</v>
      </c>
      <c r="G278" s="5" t="s">
        <v>818</v>
      </c>
      <c r="H278" s="59">
        <f t="shared" si="302"/>
        <v>170.29942940038686</v>
      </c>
      <c r="I278" s="179">
        <f t="shared" si="303"/>
        <v>118.92128626692457</v>
      </c>
      <c r="J278" s="183">
        <f t="shared" si="328"/>
        <v>101.08309332688589</v>
      </c>
      <c r="K278" s="163" t="s">
        <v>1383</v>
      </c>
      <c r="L278" s="107">
        <f t="shared" ref="L278:L304" si="340">+(I278-J278)</f>
        <v>17.838192940038681</v>
      </c>
      <c r="M278" s="16">
        <f t="shared" ref="M278:M304" si="341">+(IF(P278=0,0,IF(P278&lt;4.99,(P278*$M$3),IF(P278&lt;9.99,(P278*$M$4),IF(P278&lt;49.99,(P278*$M$5),IF(P278&lt;100,(P278*$M$6),IF(P278&gt;99.99,(P278*$M$7)))))))+(O278))</f>
        <v>16.164999999999999</v>
      </c>
      <c r="N278" s="187">
        <f t="shared" si="315"/>
        <v>102.75628626692458</v>
      </c>
      <c r="O278" s="16">
        <f t="shared" ref="O278:O304" si="342">+(P278*$F$7)</f>
        <v>0.16500000000000001</v>
      </c>
      <c r="P278" s="128">
        <v>2</v>
      </c>
      <c r="Q278" s="104">
        <f t="shared" ref="Q278:Q304" si="343">+(F278*$F$4)</f>
        <v>14.343750000000002</v>
      </c>
      <c r="R278" s="20">
        <f t="shared" ref="R278:R304" si="344">(I278-(P278+O278+Q278))/I278</f>
        <v>0.86117918399448423</v>
      </c>
      <c r="S278" s="17">
        <f t="shared" ref="S278:S304" si="345">+((($I$11+I278)-(P278+Q278+$Q$11)/(F278+($F$11)))/1.25)</f>
        <v>118.30369568020633</v>
      </c>
      <c r="T278" s="162"/>
      <c r="U278" s="50">
        <f t="shared" si="339"/>
        <v>2</v>
      </c>
      <c r="V278" s="162">
        <f t="shared" si="327"/>
        <v>2</v>
      </c>
      <c r="W278" s="16">
        <v>0</v>
      </c>
    </row>
    <row r="279" spans="2:23" ht="18" x14ac:dyDescent="0.4">
      <c r="B279" s="213">
        <v>1</v>
      </c>
      <c r="C279" s="63">
        <v>26</v>
      </c>
      <c r="D279" s="86" t="s">
        <v>190</v>
      </c>
      <c r="E279" s="5" t="s">
        <v>819</v>
      </c>
      <c r="F279" s="14">
        <v>0.25</v>
      </c>
      <c r="G279" s="5" t="s">
        <v>820</v>
      </c>
      <c r="H279" s="59">
        <f t="shared" si="302"/>
        <v>170.29942940038686</v>
      </c>
      <c r="I279" s="179">
        <f t="shared" si="303"/>
        <v>118.92128626692457</v>
      </c>
      <c r="J279" s="183">
        <f t="shared" si="328"/>
        <v>101.08309332688589</v>
      </c>
      <c r="K279" s="163" t="s">
        <v>1238</v>
      </c>
      <c r="L279" s="107">
        <f t="shared" si="340"/>
        <v>17.838192940038681</v>
      </c>
      <c r="M279" s="16">
        <f t="shared" si="341"/>
        <v>16.164999999999999</v>
      </c>
      <c r="N279" s="187">
        <f t="shared" si="315"/>
        <v>102.75628626692458</v>
      </c>
      <c r="O279" s="16">
        <f t="shared" si="342"/>
        <v>0.16500000000000001</v>
      </c>
      <c r="P279" s="128">
        <v>2</v>
      </c>
      <c r="Q279" s="104">
        <f t="shared" si="343"/>
        <v>14.343750000000002</v>
      </c>
      <c r="R279" s="20">
        <f t="shared" si="344"/>
        <v>0.86117918399448423</v>
      </c>
      <c r="S279" s="17">
        <f t="shared" si="345"/>
        <v>118.30369568020633</v>
      </c>
      <c r="T279" s="162"/>
      <c r="U279" s="50">
        <f t="shared" si="339"/>
        <v>2</v>
      </c>
      <c r="V279" s="162">
        <f t="shared" si="327"/>
        <v>2</v>
      </c>
      <c r="W279" s="16">
        <v>0</v>
      </c>
    </row>
    <row r="280" spans="2:23" ht="18" x14ac:dyDescent="0.4">
      <c r="B280" s="213">
        <v>1</v>
      </c>
      <c r="C280" s="63">
        <v>26</v>
      </c>
      <c r="D280" s="86" t="s">
        <v>189</v>
      </c>
      <c r="E280" s="5" t="s">
        <v>821</v>
      </c>
      <c r="F280" s="14">
        <v>0.5</v>
      </c>
      <c r="G280" s="5" t="s">
        <v>822</v>
      </c>
      <c r="H280" s="59">
        <f t="shared" ref="H280:H304" si="346">+((N280*(1+($F$6)))+M280)</f>
        <v>310.28948380077372</v>
      </c>
      <c r="I280" s="179">
        <f t="shared" ref="I280:I304" si="347">+(N280+M280)</f>
        <v>207.53319753384915</v>
      </c>
      <c r="J280" s="183">
        <f t="shared" si="328"/>
        <v>176.40321790377178</v>
      </c>
      <c r="K280" s="163" t="s">
        <v>1236</v>
      </c>
      <c r="L280" s="107">
        <f t="shared" si="340"/>
        <v>31.129979630077372</v>
      </c>
      <c r="M280" s="16">
        <f t="shared" si="341"/>
        <v>2.0206249999999999</v>
      </c>
      <c r="N280" s="187">
        <f t="shared" si="315"/>
        <v>205.51257253384915</v>
      </c>
      <c r="O280" s="16">
        <f t="shared" si="342"/>
        <v>2.0625000000000001E-2</v>
      </c>
      <c r="P280" s="128">
        <v>0.25</v>
      </c>
      <c r="Q280" s="104">
        <f t="shared" si="343"/>
        <v>28.687500000000004</v>
      </c>
      <c r="R280" s="20">
        <f t="shared" si="344"/>
        <v>0.8604650950107543</v>
      </c>
      <c r="S280" s="17">
        <f t="shared" si="345"/>
        <v>191.12655802707931</v>
      </c>
      <c r="T280" s="162"/>
      <c r="U280" s="50">
        <f t="shared" si="339"/>
        <v>0.25</v>
      </c>
      <c r="V280" s="162">
        <f t="shared" si="327"/>
        <v>0.25</v>
      </c>
      <c r="W280" s="16">
        <v>0</v>
      </c>
    </row>
    <row r="281" spans="2:23" ht="18" x14ac:dyDescent="0.4">
      <c r="B281" s="213">
        <v>1</v>
      </c>
      <c r="C281" s="63">
        <v>26</v>
      </c>
      <c r="D281" s="86" t="s">
        <v>188</v>
      </c>
      <c r="E281" s="5" t="s">
        <v>823</v>
      </c>
      <c r="F281" s="14">
        <v>0.25</v>
      </c>
      <c r="G281" s="5" t="s">
        <v>983</v>
      </c>
      <c r="H281" s="59">
        <f t="shared" si="346"/>
        <v>154.13442940038686</v>
      </c>
      <c r="I281" s="179">
        <f t="shared" si="347"/>
        <v>102.75628626692458</v>
      </c>
      <c r="J281" s="183">
        <f t="shared" si="328"/>
        <v>87.342843326885884</v>
      </c>
      <c r="K281" s="163" t="s">
        <v>1343</v>
      </c>
      <c r="L281" s="107">
        <f t="shared" si="340"/>
        <v>15.413442940038692</v>
      </c>
      <c r="M281" s="16">
        <f t="shared" si="341"/>
        <v>0</v>
      </c>
      <c r="N281" s="187">
        <f t="shared" si="315"/>
        <v>102.75628626692458</v>
      </c>
      <c r="O281" s="16">
        <f t="shared" si="342"/>
        <v>0</v>
      </c>
      <c r="P281" s="128">
        <v>0</v>
      </c>
      <c r="Q281" s="104">
        <f t="shared" si="343"/>
        <v>14.343750000000002</v>
      </c>
      <c r="R281" s="20">
        <f t="shared" si="344"/>
        <v>0.86041000000000001</v>
      </c>
      <c r="S281" s="17">
        <f t="shared" si="345"/>
        <v>107.50502901353966</v>
      </c>
      <c r="T281" s="162"/>
      <c r="U281" s="50">
        <f t="shared" si="339"/>
        <v>0</v>
      </c>
      <c r="V281" s="162">
        <f t="shared" si="327"/>
        <v>0</v>
      </c>
      <c r="W281" s="16">
        <v>0</v>
      </c>
    </row>
    <row r="282" spans="2:23" ht="18" x14ac:dyDescent="0.4">
      <c r="B282" s="213">
        <v>1</v>
      </c>
      <c r="C282" s="63">
        <v>26</v>
      </c>
      <c r="D282" s="86" t="s">
        <v>187</v>
      </c>
      <c r="E282" s="5" t="s">
        <v>984</v>
      </c>
      <c r="F282" s="14">
        <v>0.25</v>
      </c>
      <c r="G282" s="5" t="s">
        <v>985</v>
      </c>
      <c r="H282" s="59">
        <f t="shared" si="346"/>
        <v>186.46442940038685</v>
      </c>
      <c r="I282" s="179">
        <f t="shared" si="347"/>
        <v>135.08628626692456</v>
      </c>
      <c r="J282" s="183">
        <f t="shared" si="328"/>
        <v>114.82334332688588</v>
      </c>
      <c r="K282" s="163" t="s">
        <v>1344</v>
      </c>
      <c r="L282" s="107">
        <f t="shared" si="340"/>
        <v>20.262942940038684</v>
      </c>
      <c r="M282" s="16">
        <f t="shared" si="341"/>
        <v>32.33</v>
      </c>
      <c r="N282" s="187">
        <f t="shared" si="315"/>
        <v>102.75628626692458</v>
      </c>
      <c r="O282" s="16">
        <f t="shared" si="342"/>
        <v>0.33</v>
      </c>
      <c r="P282" s="128">
        <v>4</v>
      </c>
      <c r="Q282" s="104">
        <f t="shared" si="343"/>
        <v>14.343750000000002</v>
      </c>
      <c r="R282" s="20">
        <f t="shared" si="344"/>
        <v>0.86176428032745311</v>
      </c>
      <c r="S282" s="17">
        <f t="shared" si="345"/>
        <v>129.10236234687298</v>
      </c>
      <c r="T282" s="162"/>
      <c r="U282" s="50">
        <f t="shared" si="339"/>
        <v>4</v>
      </c>
      <c r="V282" s="162">
        <f t="shared" si="327"/>
        <v>4</v>
      </c>
      <c r="W282" s="16">
        <v>0</v>
      </c>
    </row>
    <row r="283" spans="2:23" ht="18.5" thickBot="1" x14ac:dyDescent="0.45">
      <c r="B283" s="214">
        <v>1</v>
      </c>
      <c r="C283" s="64">
        <v>26</v>
      </c>
      <c r="D283" s="88" t="s">
        <v>186</v>
      </c>
      <c r="E283" s="6" t="s">
        <v>986</v>
      </c>
      <c r="F283" s="15">
        <v>0.75</v>
      </c>
      <c r="G283" s="6" t="s">
        <v>987</v>
      </c>
      <c r="H283" s="177">
        <f t="shared" si="346"/>
        <v>462.40328820116059</v>
      </c>
      <c r="I283" s="181">
        <f t="shared" si="347"/>
        <v>308.26885880077373</v>
      </c>
      <c r="J283" s="186">
        <f t="shared" si="328"/>
        <v>262.02852998065765</v>
      </c>
      <c r="K283" s="56" t="s">
        <v>1345</v>
      </c>
      <c r="L283" s="108">
        <f t="shared" si="340"/>
        <v>46.240328820116076</v>
      </c>
      <c r="M283" s="18">
        <f t="shared" si="341"/>
        <v>0</v>
      </c>
      <c r="N283" s="190">
        <f t="shared" si="315"/>
        <v>308.26885880077373</v>
      </c>
      <c r="O283" s="18">
        <f t="shared" si="342"/>
        <v>0</v>
      </c>
      <c r="P283" s="129">
        <v>0</v>
      </c>
      <c r="Q283" s="105">
        <f t="shared" si="343"/>
        <v>43.031250000000007</v>
      </c>
      <c r="R283" s="110">
        <f t="shared" si="344"/>
        <v>0.86041000000000001</v>
      </c>
      <c r="S283" s="109">
        <f t="shared" si="345"/>
        <v>271.91508704061897</v>
      </c>
      <c r="T283" s="3"/>
      <c r="U283" s="111">
        <f t="shared" si="339"/>
        <v>0</v>
      </c>
      <c r="V283" s="3">
        <f t="shared" si="327"/>
        <v>0</v>
      </c>
      <c r="W283" s="18">
        <v>0</v>
      </c>
    </row>
    <row r="284" spans="2:23" ht="18" x14ac:dyDescent="0.4">
      <c r="B284" s="213">
        <v>1</v>
      </c>
      <c r="C284" s="63">
        <v>27</v>
      </c>
      <c r="D284" s="86" t="s">
        <v>185</v>
      </c>
      <c r="E284" s="5" t="s">
        <v>842</v>
      </c>
      <c r="F284" s="14">
        <v>0.75</v>
      </c>
      <c r="G284" s="5" t="s">
        <v>843</v>
      </c>
      <c r="H284" s="59">
        <f t="shared" si="346"/>
        <v>470.48578820116057</v>
      </c>
      <c r="I284" s="179">
        <f t="shared" si="347"/>
        <v>316.35135880077371</v>
      </c>
      <c r="J284" s="183">
        <f t="shared" si="328"/>
        <v>268.89865498065762</v>
      </c>
      <c r="K284" s="163" t="s">
        <v>1346</v>
      </c>
      <c r="L284" s="107">
        <f t="shared" si="340"/>
        <v>47.452703820116085</v>
      </c>
      <c r="M284" s="16">
        <f t="shared" si="341"/>
        <v>8.0824999999999996</v>
      </c>
      <c r="N284" s="187">
        <f t="shared" si="315"/>
        <v>308.26885880077373</v>
      </c>
      <c r="O284" s="16">
        <f t="shared" si="342"/>
        <v>8.2500000000000004E-2</v>
      </c>
      <c r="P284" s="128">
        <v>1</v>
      </c>
      <c r="Q284" s="104">
        <f t="shared" si="343"/>
        <v>43.031250000000007</v>
      </c>
      <c r="R284" s="20">
        <f t="shared" si="344"/>
        <v>0.86055457397993607</v>
      </c>
      <c r="S284" s="17">
        <f t="shared" si="345"/>
        <v>277.74108704061894</v>
      </c>
      <c r="T284" s="162"/>
      <c r="U284" s="50">
        <f t="shared" si="339"/>
        <v>1</v>
      </c>
      <c r="V284" s="162">
        <f t="shared" si="327"/>
        <v>1</v>
      </c>
      <c r="W284" s="16">
        <v>0</v>
      </c>
    </row>
    <row r="285" spans="2:23" ht="18" x14ac:dyDescent="0.4">
      <c r="B285" s="213">
        <v>1</v>
      </c>
      <c r="C285" s="63">
        <v>27</v>
      </c>
      <c r="D285" s="86" t="s">
        <v>184</v>
      </c>
      <c r="E285" s="5" t="s">
        <v>502</v>
      </c>
      <c r="F285" s="14">
        <v>1.5</v>
      </c>
      <c r="G285" s="5" t="s">
        <v>503</v>
      </c>
      <c r="H285" s="59">
        <f t="shared" si="346"/>
        <v>955.21907640232121</v>
      </c>
      <c r="I285" s="179">
        <f t="shared" si="347"/>
        <v>646.95021760154748</v>
      </c>
      <c r="J285" s="183">
        <f t="shared" si="328"/>
        <v>549.90768496131534</v>
      </c>
      <c r="K285" s="163" t="s">
        <v>1347</v>
      </c>
      <c r="L285" s="107">
        <f t="shared" si="340"/>
        <v>97.042532640232139</v>
      </c>
      <c r="M285" s="16">
        <f t="shared" si="341"/>
        <v>30.412500000000001</v>
      </c>
      <c r="N285" s="187">
        <f t="shared" si="315"/>
        <v>616.53771760154746</v>
      </c>
      <c r="O285" s="16">
        <f t="shared" si="342"/>
        <v>0.41250000000000003</v>
      </c>
      <c r="P285" s="128">
        <v>5</v>
      </c>
      <c r="Q285" s="104">
        <f t="shared" si="343"/>
        <v>86.062500000000014</v>
      </c>
      <c r="R285" s="20">
        <f t="shared" si="344"/>
        <v>0.85860581307302553</v>
      </c>
      <c r="S285" s="17">
        <f t="shared" si="345"/>
        <v>540.86017408123803</v>
      </c>
      <c r="T285" s="162"/>
      <c r="U285" s="50">
        <f t="shared" si="339"/>
        <v>5</v>
      </c>
      <c r="V285" s="162">
        <f t="shared" si="327"/>
        <v>5</v>
      </c>
      <c r="W285" s="16">
        <v>0</v>
      </c>
    </row>
    <row r="286" spans="2:23" ht="18" x14ac:dyDescent="0.4">
      <c r="B286" s="213">
        <v>1</v>
      </c>
      <c r="C286" s="63">
        <v>27</v>
      </c>
      <c r="D286" s="86" t="s">
        <v>183</v>
      </c>
      <c r="E286" s="54" t="s">
        <v>969</v>
      </c>
      <c r="F286" s="14">
        <v>4</v>
      </c>
      <c r="G286" s="5" t="s">
        <v>504</v>
      </c>
      <c r="H286" s="60">
        <f t="shared" si="346"/>
        <v>2730.2758704061898</v>
      </c>
      <c r="I286" s="180">
        <f t="shared" si="347"/>
        <v>1888.2255802707932</v>
      </c>
      <c r="J286" s="184">
        <f t="shared" si="328"/>
        <v>1604.9917432301743</v>
      </c>
      <c r="K286" s="163" t="s">
        <v>1348</v>
      </c>
      <c r="L286" s="107">
        <f t="shared" si="340"/>
        <v>283.23383704061894</v>
      </c>
      <c r="M286" s="16">
        <f t="shared" si="341"/>
        <v>204.125</v>
      </c>
      <c r="N286" s="187">
        <f t="shared" ref="N286:N349" si="348">+(F286*$F$3)+W286</f>
        <v>1684.1005802707932</v>
      </c>
      <c r="O286" s="16">
        <f t="shared" si="342"/>
        <v>4.125</v>
      </c>
      <c r="P286" s="128">
        <v>50</v>
      </c>
      <c r="Q286" s="104">
        <f t="shared" si="343"/>
        <v>229.50000000000003</v>
      </c>
      <c r="R286" s="20">
        <f t="shared" si="344"/>
        <v>0.84979284098072383</v>
      </c>
      <c r="S286" s="17">
        <f t="shared" si="345"/>
        <v>1526.9915753277457</v>
      </c>
      <c r="T286" s="162"/>
      <c r="U286" s="50">
        <f t="shared" si="339"/>
        <v>50</v>
      </c>
      <c r="V286" s="162">
        <f t="shared" si="327"/>
        <v>50</v>
      </c>
      <c r="W286" s="16">
        <f>P7</f>
        <v>40</v>
      </c>
    </row>
    <row r="287" spans="2:23" ht="18" x14ac:dyDescent="0.4">
      <c r="B287" s="213">
        <v>1</v>
      </c>
      <c r="C287" s="63">
        <v>27</v>
      </c>
      <c r="D287" s="86" t="s">
        <v>182</v>
      </c>
      <c r="E287" s="54" t="s">
        <v>970</v>
      </c>
      <c r="F287" s="14">
        <v>6</v>
      </c>
      <c r="G287" s="5" t="s">
        <v>505</v>
      </c>
      <c r="H287" s="60">
        <f t="shared" si="346"/>
        <v>3963.3513056092847</v>
      </c>
      <c r="I287" s="180">
        <v>1300</v>
      </c>
      <c r="J287" s="184">
        <f t="shared" si="328"/>
        <v>1105</v>
      </c>
      <c r="K287" s="163" t="s">
        <v>1349</v>
      </c>
      <c r="L287" s="107">
        <f t="shared" si="340"/>
        <v>195</v>
      </c>
      <c r="M287" s="16">
        <f t="shared" si="341"/>
        <v>204.125</v>
      </c>
      <c r="N287" s="187">
        <f t="shared" si="348"/>
        <v>2506.1508704061898</v>
      </c>
      <c r="O287" s="16">
        <f t="shared" si="342"/>
        <v>4.125</v>
      </c>
      <c r="P287" s="128">
        <v>50</v>
      </c>
      <c r="Q287" s="104">
        <f t="shared" si="343"/>
        <v>344.25000000000006</v>
      </c>
      <c r="R287" s="20">
        <f t="shared" si="344"/>
        <v>0.69355769230769226</v>
      </c>
      <c r="S287" s="17">
        <f t="shared" si="345"/>
        <v>1059.146153846154</v>
      </c>
      <c r="T287" s="162"/>
      <c r="U287" s="50">
        <f t="shared" si="339"/>
        <v>50</v>
      </c>
      <c r="V287" s="162">
        <f t="shared" si="327"/>
        <v>50</v>
      </c>
      <c r="W287" s="16">
        <f>P7</f>
        <v>40</v>
      </c>
    </row>
    <row r="288" spans="2:23" ht="18" x14ac:dyDescent="0.4">
      <c r="B288" s="213">
        <v>1</v>
      </c>
      <c r="C288" s="63">
        <v>27</v>
      </c>
      <c r="D288" s="86" t="s">
        <v>209</v>
      </c>
      <c r="E288" s="5" t="s">
        <v>506</v>
      </c>
      <c r="F288" s="14">
        <v>1.5</v>
      </c>
      <c r="G288" s="5" t="s">
        <v>656</v>
      </c>
      <c r="H288" s="60">
        <f t="shared" si="346"/>
        <v>1153.5190764023212</v>
      </c>
      <c r="I288" s="180">
        <f t="shared" si="347"/>
        <v>845.25021760154743</v>
      </c>
      <c r="J288" s="184">
        <f t="shared" si="328"/>
        <v>718.46268496131529</v>
      </c>
      <c r="K288" s="163" t="s">
        <v>1350</v>
      </c>
      <c r="L288" s="107">
        <f t="shared" si="340"/>
        <v>126.78753264023214</v>
      </c>
      <c r="M288" s="16">
        <f t="shared" si="341"/>
        <v>228.71250000000001</v>
      </c>
      <c r="N288" s="187">
        <f t="shared" si="348"/>
        <v>616.53771760154746</v>
      </c>
      <c r="O288" s="16">
        <f t="shared" si="342"/>
        <v>3.7125000000000004</v>
      </c>
      <c r="P288" s="128">
        <v>45</v>
      </c>
      <c r="Q288" s="104">
        <f t="shared" si="343"/>
        <v>86.062500000000014</v>
      </c>
      <c r="R288" s="20">
        <f t="shared" si="344"/>
        <v>0.84055017414555322</v>
      </c>
      <c r="S288" s="17">
        <f t="shared" si="345"/>
        <v>683.5001740812379</v>
      </c>
      <c r="T288" s="162"/>
      <c r="U288" s="50">
        <f t="shared" si="339"/>
        <v>45</v>
      </c>
      <c r="V288" s="162">
        <f t="shared" si="327"/>
        <v>45</v>
      </c>
      <c r="W288" s="16">
        <v>0</v>
      </c>
    </row>
    <row r="289" spans="2:23" ht="18" x14ac:dyDescent="0.4">
      <c r="B289" s="213">
        <v>1</v>
      </c>
      <c r="C289" s="63">
        <v>27</v>
      </c>
      <c r="D289" s="86" t="s">
        <v>181</v>
      </c>
      <c r="E289" s="5" t="s">
        <v>657</v>
      </c>
      <c r="F289" s="14">
        <v>1</v>
      </c>
      <c r="G289" s="5" t="s">
        <v>658</v>
      </c>
      <c r="H289" s="60">
        <f t="shared" si="346"/>
        <v>922.72521760154746</v>
      </c>
      <c r="I289" s="180">
        <f t="shared" si="347"/>
        <v>717.2126450676983</v>
      </c>
      <c r="J289" s="184">
        <f t="shared" si="328"/>
        <v>609.63074830754351</v>
      </c>
      <c r="K289" s="163" t="s">
        <v>1351</v>
      </c>
      <c r="L289" s="107">
        <f t="shared" si="340"/>
        <v>107.58189676015479</v>
      </c>
      <c r="M289" s="16">
        <f t="shared" si="341"/>
        <v>306.1875</v>
      </c>
      <c r="N289" s="187">
        <f t="shared" si="348"/>
        <v>411.0251450676983</v>
      </c>
      <c r="O289" s="16">
        <f t="shared" si="342"/>
        <v>6.1875</v>
      </c>
      <c r="P289" s="128">
        <v>75</v>
      </c>
      <c r="Q289" s="104">
        <f t="shared" si="343"/>
        <v>57.375000000000007</v>
      </c>
      <c r="R289" s="20">
        <f t="shared" si="344"/>
        <v>0.80680415919476578</v>
      </c>
      <c r="S289" s="17">
        <f t="shared" si="345"/>
        <v>559.07011605415869</v>
      </c>
      <c r="T289" s="162"/>
      <c r="U289" s="50">
        <f t="shared" si="339"/>
        <v>75</v>
      </c>
      <c r="V289" s="162">
        <f t="shared" si="327"/>
        <v>75</v>
      </c>
      <c r="W289" s="16">
        <v>0</v>
      </c>
    </row>
    <row r="290" spans="2:23" ht="18" x14ac:dyDescent="0.4">
      <c r="B290" s="213">
        <v>1</v>
      </c>
      <c r="C290" s="63">
        <v>27</v>
      </c>
      <c r="D290" s="86" t="s">
        <v>180</v>
      </c>
      <c r="E290" s="5" t="s">
        <v>499</v>
      </c>
      <c r="F290" s="14">
        <v>1.5</v>
      </c>
      <c r="G290" s="5" t="s">
        <v>659</v>
      </c>
      <c r="H290" s="61">
        <f t="shared" si="346"/>
        <v>984.80657640232118</v>
      </c>
      <c r="I290" s="61">
        <v>399</v>
      </c>
      <c r="J290" s="185">
        <f t="shared" si="328"/>
        <v>339.15</v>
      </c>
      <c r="K290" s="163" t="s">
        <v>1352</v>
      </c>
      <c r="L290" s="107">
        <f t="shared" si="340"/>
        <v>59.850000000000023</v>
      </c>
      <c r="M290" s="16">
        <f t="shared" si="341"/>
        <v>0</v>
      </c>
      <c r="N290" s="187">
        <f t="shared" si="348"/>
        <v>656.53771760154746</v>
      </c>
      <c r="O290" s="16">
        <f t="shared" si="342"/>
        <v>0</v>
      </c>
      <c r="P290" s="128">
        <v>0</v>
      </c>
      <c r="Q290" s="104">
        <f t="shared" si="343"/>
        <v>86.062500000000014</v>
      </c>
      <c r="R290" s="20">
        <f t="shared" si="344"/>
        <v>0.78430451127819545</v>
      </c>
      <c r="S290" s="17">
        <f t="shared" si="345"/>
        <v>344.5</v>
      </c>
      <c r="T290" s="162"/>
      <c r="U290" s="50">
        <f t="shared" si="339"/>
        <v>0</v>
      </c>
      <c r="V290" s="162">
        <f t="shared" si="327"/>
        <v>0</v>
      </c>
      <c r="W290" s="16">
        <f>P7</f>
        <v>40</v>
      </c>
    </row>
    <row r="291" spans="2:23" ht="18.5" thickBot="1" x14ac:dyDescent="0.45">
      <c r="B291" s="214">
        <v>1</v>
      </c>
      <c r="C291" s="64">
        <v>27</v>
      </c>
      <c r="D291" s="88" t="s">
        <v>179</v>
      </c>
      <c r="E291" s="6" t="s">
        <v>660</v>
      </c>
      <c r="F291" s="15">
        <v>0.5</v>
      </c>
      <c r="G291" s="6" t="s">
        <v>661</v>
      </c>
      <c r="H291" s="177">
        <f t="shared" si="346"/>
        <v>308.26885880077373</v>
      </c>
      <c r="I291" s="181">
        <f t="shared" si="347"/>
        <v>205.51257253384915</v>
      </c>
      <c r="J291" s="186">
        <f t="shared" si="328"/>
        <v>174.68568665377177</v>
      </c>
      <c r="K291" s="56" t="s">
        <v>1353</v>
      </c>
      <c r="L291" s="108">
        <f t="shared" si="340"/>
        <v>30.826885880077384</v>
      </c>
      <c r="M291" s="18">
        <f t="shared" si="341"/>
        <v>0</v>
      </c>
      <c r="N291" s="190">
        <f t="shared" si="348"/>
        <v>205.51257253384915</v>
      </c>
      <c r="O291" s="18">
        <f t="shared" si="342"/>
        <v>0</v>
      </c>
      <c r="P291" s="129">
        <v>0</v>
      </c>
      <c r="Q291" s="105">
        <f t="shared" si="343"/>
        <v>28.687500000000004</v>
      </c>
      <c r="R291" s="110">
        <f t="shared" si="344"/>
        <v>0.86041000000000001</v>
      </c>
      <c r="S291" s="109">
        <f t="shared" si="345"/>
        <v>189.71005802707933</v>
      </c>
      <c r="T291" s="3"/>
      <c r="U291" s="111">
        <f t="shared" si="339"/>
        <v>0</v>
      </c>
      <c r="V291" s="3">
        <f t="shared" si="327"/>
        <v>0</v>
      </c>
      <c r="W291" s="18">
        <v>0</v>
      </c>
    </row>
    <row r="292" spans="2:23" ht="18" x14ac:dyDescent="0.4">
      <c r="B292" s="213">
        <v>1</v>
      </c>
      <c r="C292" s="63">
        <v>28</v>
      </c>
      <c r="D292" s="106" t="s">
        <v>79</v>
      </c>
      <c r="E292" s="5" t="s">
        <v>471</v>
      </c>
      <c r="F292" s="14">
        <v>0.5</v>
      </c>
      <c r="G292" s="5" t="s">
        <v>472</v>
      </c>
      <c r="H292" s="59">
        <f t="shared" si="346"/>
        <v>316.35135880077371</v>
      </c>
      <c r="I292" s="179">
        <f t="shared" si="347"/>
        <v>213.59507253384916</v>
      </c>
      <c r="J292" s="183">
        <f t="shared" si="328"/>
        <v>181.55581165377177</v>
      </c>
      <c r="K292" s="163" t="s">
        <v>1194</v>
      </c>
      <c r="L292" s="107">
        <f t="shared" si="340"/>
        <v>32.039260880077393</v>
      </c>
      <c r="M292" s="16">
        <f t="shared" si="341"/>
        <v>8.0824999999999996</v>
      </c>
      <c r="N292" s="187">
        <f t="shared" si="348"/>
        <v>205.51257253384915</v>
      </c>
      <c r="O292" s="16">
        <f t="shared" si="342"/>
        <v>8.2500000000000004E-2</v>
      </c>
      <c r="P292" s="128">
        <v>1</v>
      </c>
      <c r="Q292" s="104">
        <f t="shared" si="343"/>
        <v>28.687500000000004</v>
      </c>
      <c r="R292" s="20">
        <f t="shared" si="344"/>
        <v>0.86062412560906687</v>
      </c>
      <c r="S292" s="17">
        <f t="shared" si="345"/>
        <v>195.3760580270793</v>
      </c>
      <c r="T292" s="162"/>
      <c r="U292" s="50">
        <f t="shared" si="339"/>
        <v>1</v>
      </c>
      <c r="V292" s="162">
        <f t="shared" si="327"/>
        <v>1</v>
      </c>
      <c r="W292" s="16">
        <v>0</v>
      </c>
    </row>
    <row r="293" spans="2:23" ht="18" x14ac:dyDescent="0.4">
      <c r="B293" s="213">
        <v>1</v>
      </c>
      <c r="C293" s="63">
        <v>28</v>
      </c>
      <c r="D293" s="106" t="s">
        <v>80</v>
      </c>
      <c r="E293" s="5" t="s">
        <v>369</v>
      </c>
      <c r="F293" s="14">
        <v>0.5</v>
      </c>
      <c r="G293" s="5" t="s">
        <v>370</v>
      </c>
      <c r="H293" s="59">
        <f t="shared" si="346"/>
        <v>312.31010880077372</v>
      </c>
      <c r="I293" s="179">
        <f t="shared" si="347"/>
        <v>209.55382253384914</v>
      </c>
      <c r="J293" s="183">
        <f t="shared" si="328"/>
        <v>178.12074915377175</v>
      </c>
      <c r="K293" s="163" t="s">
        <v>1195</v>
      </c>
      <c r="L293" s="107">
        <f t="shared" si="340"/>
        <v>31.433073380077388</v>
      </c>
      <c r="M293" s="16">
        <f t="shared" si="341"/>
        <v>4.0412499999999998</v>
      </c>
      <c r="N293" s="187">
        <f t="shared" si="348"/>
        <v>205.51257253384915</v>
      </c>
      <c r="O293" s="16">
        <f t="shared" si="342"/>
        <v>4.1250000000000002E-2</v>
      </c>
      <c r="P293" s="128">
        <v>0.5</v>
      </c>
      <c r="Q293" s="104">
        <f t="shared" si="343"/>
        <v>28.687500000000004</v>
      </c>
      <c r="R293" s="20">
        <f t="shared" si="344"/>
        <v>0.86051912751303461</v>
      </c>
      <c r="S293" s="17">
        <f t="shared" si="345"/>
        <v>192.54305802707933</v>
      </c>
      <c r="T293" s="162"/>
      <c r="U293" s="50">
        <f t="shared" si="339"/>
        <v>0.5</v>
      </c>
      <c r="V293" s="162">
        <f t="shared" si="327"/>
        <v>0.5</v>
      </c>
      <c r="W293" s="16">
        <v>0</v>
      </c>
    </row>
    <row r="294" spans="2:23" ht="18" x14ac:dyDescent="0.4">
      <c r="B294" s="213">
        <v>1</v>
      </c>
      <c r="C294" s="63">
        <v>28</v>
      </c>
      <c r="D294" s="106" t="s">
        <v>231</v>
      </c>
      <c r="E294" s="5" t="s">
        <v>507</v>
      </c>
      <c r="F294" s="14">
        <v>1</v>
      </c>
      <c r="G294" s="5" t="s">
        <v>508</v>
      </c>
      <c r="H294" s="59">
        <f t="shared" si="346"/>
        <v>1124.2752176015474</v>
      </c>
      <c r="I294" s="179">
        <f t="shared" si="347"/>
        <v>898.76264506769826</v>
      </c>
      <c r="J294" s="183">
        <f t="shared" si="328"/>
        <v>763.94824830754351</v>
      </c>
      <c r="K294" s="163" t="s">
        <v>1247</v>
      </c>
      <c r="L294" s="107">
        <f t="shared" si="340"/>
        <v>134.81439676015475</v>
      </c>
      <c r="M294" s="16">
        <f t="shared" si="341"/>
        <v>447.73750000000001</v>
      </c>
      <c r="N294" s="187">
        <f t="shared" si="348"/>
        <v>451.0251450676983</v>
      </c>
      <c r="O294" s="16">
        <f t="shared" si="342"/>
        <v>17.737500000000001</v>
      </c>
      <c r="P294" s="128">
        <v>215</v>
      </c>
      <c r="Q294" s="104">
        <f t="shared" si="343"/>
        <v>57.375000000000007</v>
      </c>
      <c r="R294" s="20">
        <f t="shared" si="344"/>
        <v>0.67720899217151198</v>
      </c>
      <c r="S294" s="17">
        <f t="shared" si="345"/>
        <v>629.64344938749196</v>
      </c>
      <c r="T294" s="162"/>
      <c r="U294" s="50">
        <f t="shared" si="339"/>
        <v>215</v>
      </c>
      <c r="V294" s="162">
        <f t="shared" si="327"/>
        <v>215</v>
      </c>
      <c r="W294" s="16">
        <f>P7</f>
        <v>40</v>
      </c>
    </row>
    <row r="295" spans="2:23" ht="18" x14ac:dyDescent="0.4">
      <c r="B295" s="213">
        <v>1</v>
      </c>
      <c r="C295" s="63">
        <v>28</v>
      </c>
      <c r="D295" s="106" t="s">
        <v>232</v>
      </c>
      <c r="E295" s="103" t="s">
        <v>496</v>
      </c>
      <c r="F295" s="14">
        <v>1</v>
      </c>
      <c r="G295" s="5" t="s">
        <v>509</v>
      </c>
      <c r="H295" s="59">
        <f t="shared" si="346"/>
        <v>1145.1002176015475</v>
      </c>
      <c r="I295" s="179">
        <f t="shared" si="347"/>
        <v>919.5876450676983</v>
      </c>
      <c r="J295" s="183">
        <f t="shared" si="328"/>
        <v>781.64949830754358</v>
      </c>
      <c r="K295" s="163" t="s">
        <v>1248</v>
      </c>
      <c r="L295" s="107">
        <f t="shared" si="340"/>
        <v>137.93814676015472</v>
      </c>
      <c r="M295" s="16">
        <f t="shared" si="341"/>
        <v>468.5625</v>
      </c>
      <c r="N295" s="187">
        <f t="shared" si="348"/>
        <v>451.0251450676983</v>
      </c>
      <c r="O295" s="16">
        <f t="shared" si="342"/>
        <v>18.5625</v>
      </c>
      <c r="P295" s="128">
        <v>225</v>
      </c>
      <c r="Q295" s="104">
        <f t="shared" si="343"/>
        <v>57.375000000000007</v>
      </c>
      <c r="R295" s="20">
        <f t="shared" si="344"/>
        <v>0.67274734320963436</v>
      </c>
      <c r="S295" s="17">
        <f t="shared" si="345"/>
        <v>640.97011605415867</v>
      </c>
      <c r="T295" s="162"/>
      <c r="U295" s="50">
        <f t="shared" si="339"/>
        <v>225</v>
      </c>
      <c r="V295" s="162">
        <f t="shared" si="327"/>
        <v>225</v>
      </c>
      <c r="W295" s="16">
        <f>P7</f>
        <v>40</v>
      </c>
    </row>
    <row r="296" spans="2:23" ht="18" x14ac:dyDescent="0.4">
      <c r="B296" s="213">
        <v>1</v>
      </c>
      <c r="C296" s="63">
        <v>28</v>
      </c>
      <c r="D296" s="106" t="s">
        <v>233</v>
      </c>
      <c r="E296" s="103" t="s">
        <v>26</v>
      </c>
      <c r="F296" s="14">
        <v>0.75</v>
      </c>
      <c r="G296" s="5" t="s">
        <v>510</v>
      </c>
      <c r="H296" s="59">
        <f t="shared" si="346"/>
        <v>869.41578820116069</v>
      </c>
      <c r="I296" s="179">
        <f t="shared" si="347"/>
        <v>695.28135880077366</v>
      </c>
      <c r="J296" s="183">
        <f t="shared" si="328"/>
        <v>590.98915498065764</v>
      </c>
      <c r="K296" s="163" t="s">
        <v>1249</v>
      </c>
      <c r="L296" s="107">
        <f t="shared" si="340"/>
        <v>104.29220382011601</v>
      </c>
      <c r="M296" s="16">
        <f t="shared" si="341"/>
        <v>347.01249999999999</v>
      </c>
      <c r="N296" s="187">
        <f t="shared" si="348"/>
        <v>348.26885880077373</v>
      </c>
      <c r="O296" s="16">
        <f t="shared" si="342"/>
        <v>7.0125000000000002</v>
      </c>
      <c r="P296" s="128">
        <v>85</v>
      </c>
      <c r="Q296" s="104">
        <f t="shared" si="343"/>
        <v>43.031250000000007</v>
      </c>
      <c r="R296" s="20">
        <f t="shared" si="344"/>
        <v>0.80577107628352862</v>
      </c>
      <c r="S296" s="17">
        <f t="shared" si="345"/>
        <v>527.12508704061895</v>
      </c>
      <c r="T296" s="162"/>
      <c r="U296" s="50">
        <f t="shared" si="339"/>
        <v>85</v>
      </c>
      <c r="V296" s="162">
        <f t="shared" si="327"/>
        <v>85</v>
      </c>
      <c r="W296" s="16">
        <f>P7</f>
        <v>40</v>
      </c>
    </row>
    <row r="297" spans="2:23" ht="18" x14ac:dyDescent="0.4">
      <c r="B297" s="213">
        <v>1</v>
      </c>
      <c r="C297" s="63">
        <v>28</v>
      </c>
      <c r="D297" s="106" t="s">
        <v>234</v>
      </c>
      <c r="E297" s="5" t="s">
        <v>497</v>
      </c>
      <c r="F297" s="14">
        <v>0.75</v>
      </c>
      <c r="G297" s="5" t="s">
        <v>511</v>
      </c>
      <c r="H297" s="59">
        <f t="shared" si="346"/>
        <v>782.71578820116065</v>
      </c>
      <c r="I297" s="179">
        <f t="shared" si="347"/>
        <v>608.58135880077373</v>
      </c>
      <c r="J297" s="183">
        <f t="shared" si="328"/>
        <v>517.29415498065771</v>
      </c>
      <c r="K297" s="163" t="s">
        <v>1433</v>
      </c>
      <c r="L297" s="107">
        <f t="shared" si="340"/>
        <v>91.287203820116019</v>
      </c>
      <c r="M297" s="16">
        <f t="shared" si="341"/>
        <v>260.3125</v>
      </c>
      <c r="N297" s="187">
        <f t="shared" si="348"/>
        <v>348.26885880077373</v>
      </c>
      <c r="O297" s="16">
        <f t="shared" si="342"/>
        <v>10.3125</v>
      </c>
      <c r="P297" s="128">
        <v>125</v>
      </c>
      <c r="Q297" s="104">
        <f t="shared" si="343"/>
        <v>43.031250000000007</v>
      </c>
      <c r="R297" s="20">
        <f t="shared" si="344"/>
        <v>0.7069516714224845</v>
      </c>
      <c r="S297" s="17">
        <f t="shared" si="345"/>
        <v>432.16508704061897</v>
      </c>
      <c r="T297" s="162"/>
      <c r="U297" s="50">
        <f t="shared" si="339"/>
        <v>125</v>
      </c>
      <c r="V297" s="162">
        <f t="shared" si="327"/>
        <v>125</v>
      </c>
      <c r="W297" s="16">
        <f>P7</f>
        <v>40</v>
      </c>
    </row>
    <row r="298" spans="2:23" ht="18" x14ac:dyDescent="0.4">
      <c r="B298" s="213">
        <v>1</v>
      </c>
      <c r="C298" s="63">
        <v>28</v>
      </c>
      <c r="D298" s="106" t="s">
        <v>235</v>
      </c>
      <c r="E298" s="5" t="s">
        <v>498</v>
      </c>
      <c r="F298" s="14">
        <v>0.75</v>
      </c>
      <c r="G298" s="5" t="s">
        <v>512</v>
      </c>
      <c r="H298" s="59">
        <f t="shared" si="346"/>
        <v>751.11578820116063</v>
      </c>
      <c r="I298" s="179">
        <f t="shared" si="347"/>
        <v>576.98135880077371</v>
      </c>
      <c r="J298" s="183">
        <f t="shared" si="328"/>
        <v>490.43415498065764</v>
      </c>
      <c r="K298" s="163" t="s">
        <v>1434</v>
      </c>
      <c r="L298" s="107">
        <f t="shared" si="340"/>
        <v>86.547203820116067</v>
      </c>
      <c r="M298" s="16">
        <f t="shared" si="341"/>
        <v>228.71250000000001</v>
      </c>
      <c r="N298" s="187">
        <f t="shared" si="348"/>
        <v>348.26885880077373</v>
      </c>
      <c r="O298" s="16">
        <f t="shared" si="342"/>
        <v>3.7125000000000004</v>
      </c>
      <c r="P298" s="128">
        <v>45</v>
      </c>
      <c r="Q298" s="104">
        <f t="shared" si="343"/>
        <v>43.031250000000007</v>
      </c>
      <c r="R298" s="20">
        <f t="shared" si="344"/>
        <v>0.84099356313575768</v>
      </c>
      <c r="S298" s="17">
        <f t="shared" si="345"/>
        <v>458.08508704061899</v>
      </c>
      <c r="T298" s="162"/>
      <c r="U298" s="50">
        <f t="shared" si="339"/>
        <v>45</v>
      </c>
      <c r="V298" s="162">
        <f t="shared" si="327"/>
        <v>45</v>
      </c>
      <c r="W298" s="16">
        <f>P7</f>
        <v>40</v>
      </c>
    </row>
    <row r="299" spans="2:23" ht="18.5" thickBot="1" x14ac:dyDescent="0.45">
      <c r="B299" s="214">
        <v>1</v>
      </c>
      <c r="C299" s="64">
        <v>28</v>
      </c>
      <c r="D299" s="112" t="s">
        <v>236</v>
      </c>
      <c r="E299" s="6" t="s">
        <v>513</v>
      </c>
      <c r="F299" s="15">
        <v>1</v>
      </c>
      <c r="G299" s="6" t="s">
        <v>514</v>
      </c>
      <c r="H299" s="177">
        <f t="shared" si="346"/>
        <v>676.53771760154746</v>
      </c>
      <c r="I299" s="181">
        <f t="shared" si="347"/>
        <v>451.0251450676983</v>
      </c>
      <c r="J299" s="186">
        <f t="shared" si="328"/>
        <v>383.37137330754354</v>
      </c>
      <c r="K299" s="56" t="s">
        <v>1435</v>
      </c>
      <c r="L299" s="108">
        <f t="shared" si="340"/>
        <v>67.653771760154768</v>
      </c>
      <c r="M299" s="18">
        <f t="shared" si="341"/>
        <v>0</v>
      </c>
      <c r="N299" s="190">
        <f t="shared" si="348"/>
        <v>451.0251450676983</v>
      </c>
      <c r="O299" s="18">
        <f t="shared" si="342"/>
        <v>0</v>
      </c>
      <c r="P299" s="129">
        <v>0</v>
      </c>
      <c r="Q299" s="105">
        <f t="shared" si="343"/>
        <v>57.375000000000007</v>
      </c>
      <c r="R299" s="110">
        <f t="shared" si="344"/>
        <v>0.87278979758126773</v>
      </c>
      <c r="S299" s="109">
        <f t="shared" si="345"/>
        <v>386.12011605415864</v>
      </c>
      <c r="T299" s="3"/>
      <c r="U299" s="111">
        <f t="shared" si="339"/>
        <v>0</v>
      </c>
      <c r="V299" s="3">
        <f t="shared" si="327"/>
        <v>0</v>
      </c>
      <c r="W299" s="18">
        <f>P7</f>
        <v>40</v>
      </c>
    </row>
    <row r="300" spans="2:23" ht="18" x14ac:dyDescent="0.4">
      <c r="B300" s="213">
        <v>1</v>
      </c>
      <c r="C300" s="63">
        <v>29</v>
      </c>
      <c r="D300" s="106" t="s">
        <v>81</v>
      </c>
      <c r="E300" s="5" t="s">
        <v>797</v>
      </c>
      <c r="F300" s="14">
        <v>0.5</v>
      </c>
      <c r="G300" s="5" t="s">
        <v>727</v>
      </c>
      <c r="H300" s="59">
        <f t="shared" si="346"/>
        <v>450.57885880077373</v>
      </c>
      <c r="I300" s="179">
        <f t="shared" si="347"/>
        <v>347.82257253384915</v>
      </c>
      <c r="J300" s="183">
        <f t="shared" ref="J300:J349" si="349">+(I300*(1-$F$5))</f>
        <v>295.64918665377178</v>
      </c>
      <c r="K300" s="163" t="s">
        <v>1436</v>
      </c>
      <c r="L300" s="107">
        <f t="shared" si="340"/>
        <v>52.173385880077376</v>
      </c>
      <c r="M300" s="16">
        <f t="shared" si="341"/>
        <v>142.31</v>
      </c>
      <c r="N300" s="187">
        <f t="shared" si="348"/>
        <v>205.51257253384915</v>
      </c>
      <c r="O300" s="16">
        <f t="shared" si="342"/>
        <v>2.31</v>
      </c>
      <c r="P300" s="128">
        <v>28</v>
      </c>
      <c r="Q300" s="104">
        <f t="shared" si="343"/>
        <v>28.687500000000004</v>
      </c>
      <c r="R300" s="20">
        <f t="shared" si="344"/>
        <v>0.83038047367021151</v>
      </c>
      <c r="S300" s="17">
        <f t="shared" si="345"/>
        <v>281.15805802707933</v>
      </c>
      <c r="T300" s="162"/>
      <c r="U300" s="50">
        <f t="shared" si="339"/>
        <v>28</v>
      </c>
      <c r="V300" s="162">
        <f t="shared" ref="V300:V347" si="350">+(U300*$P$6)</f>
        <v>28</v>
      </c>
      <c r="W300" s="16">
        <v>0</v>
      </c>
    </row>
    <row r="301" spans="2:23" ht="18" x14ac:dyDescent="0.4">
      <c r="B301" s="213">
        <v>1</v>
      </c>
      <c r="C301" s="63">
        <v>29</v>
      </c>
      <c r="D301" s="106" t="s">
        <v>82</v>
      </c>
      <c r="E301" s="173" t="s">
        <v>1152</v>
      </c>
      <c r="F301" s="14">
        <v>0.75</v>
      </c>
      <c r="G301" s="5" t="s">
        <v>728</v>
      </c>
      <c r="H301" s="59">
        <f t="shared" si="346"/>
        <v>571.06328820116062</v>
      </c>
      <c r="I301" s="179">
        <f t="shared" si="347"/>
        <v>396.9288588007737</v>
      </c>
      <c r="J301" s="183">
        <f t="shared" si="349"/>
        <v>337.38952998065764</v>
      </c>
      <c r="K301" s="163" t="s">
        <v>1493</v>
      </c>
      <c r="L301" s="107">
        <f t="shared" si="340"/>
        <v>59.539328820116054</v>
      </c>
      <c r="M301" s="16">
        <f t="shared" si="341"/>
        <v>48.66</v>
      </c>
      <c r="N301" s="187">
        <f t="shared" si="348"/>
        <v>348.26885880077373</v>
      </c>
      <c r="O301" s="16">
        <f t="shared" si="342"/>
        <v>0.66</v>
      </c>
      <c r="P301" s="128">
        <v>8</v>
      </c>
      <c r="Q301" s="104">
        <f t="shared" si="343"/>
        <v>43.031250000000007</v>
      </c>
      <c r="R301" s="20">
        <f t="shared" si="344"/>
        <v>0.86977200358731066</v>
      </c>
      <c r="S301" s="17">
        <f t="shared" si="345"/>
        <v>337.72308704061891</v>
      </c>
      <c r="T301" s="162"/>
      <c r="U301" s="50">
        <f t="shared" si="339"/>
        <v>8</v>
      </c>
      <c r="V301" s="162">
        <f t="shared" si="350"/>
        <v>8</v>
      </c>
      <c r="W301" s="16">
        <f>P7</f>
        <v>40</v>
      </c>
    </row>
    <row r="302" spans="2:23" ht="18" x14ac:dyDescent="0.4">
      <c r="B302" s="213">
        <v>1</v>
      </c>
      <c r="C302" s="63">
        <v>29</v>
      </c>
      <c r="D302" s="106" t="s">
        <v>83</v>
      </c>
      <c r="E302" s="173" t="s">
        <v>355</v>
      </c>
      <c r="F302" s="14">
        <v>0.5</v>
      </c>
      <c r="G302" s="5" t="s">
        <v>729</v>
      </c>
      <c r="H302" s="59">
        <f t="shared" si="346"/>
        <v>410.84635880077371</v>
      </c>
      <c r="I302" s="179">
        <f t="shared" si="347"/>
        <v>288.09007253384914</v>
      </c>
      <c r="J302" s="183">
        <f t="shared" si="349"/>
        <v>244.87656165377177</v>
      </c>
      <c r="K302" s="163" t="s">
        <v>1494</v>
      </c>
      <c r="L302" s="107">
        <f t="shared" si="340"/>
        <v>43.213510880077365</v>
      </c>
      <c r="M302" s="16">
        <f t="shared" si="341"/>
        <v>42.577500000000001</v>
      </c>
      <c r="N302" s="187">
        <f t="shared" si="348"/>
        <v>245.51257253384915</v>
      </c>
      <c r="O302" s="16">
        <f t="shared" si="342"/>
        <v>0.57750000000000001</v>
      </c>
      <c r="P302" s="128">
        <v>7</v>
      </c>
      <c r="Q302" s="104">
        <f t="shared" si="343"/>
        <v>28.687500000000004</v>
      </c>
      <c r="R302" s="20">
        <f t="shared" si="344"/>
        <v>0.874119230555093</v>
      </c>
      <c r="S302" s="17">
        <f t="shared" si="345"/>
        <v>250.17205802707932</v>
      </c>
      <c r="T302" s="162"/>
      <c r="U302" s="50">
        <f t="shared" si="339"/>
        <v>7</v>
      </c>
      <c r="V302" s="162">
        <f t="shared" si="350"/>
        <v>7</v>
      </c>
      <c r="W302" s="16">
        <f>P7</f>
        <v>40</v>
      </c>
    </row>
    <row r="303" spans="2:23" ht="18" x14ac:dyDescent="0.4">
      <c r="B303" s="213">
        <v>1</v>
      </c>
      <c r="C303" s="63">
        <v>29</v>
      </c>
      <c r="D303" s="106" t="s">
        <v>84</v>
      </c>
      <c r="E303" s="5" t="s">
        <v>825</v>
      </c>
      <c r="F303" s="14">
        <v>0.25</v>
      </c>
      <c r="G303" s="5" t="s">
        <v>726</v>
      </c>
      <c r="H303" s="59">
        <f>+((N303*(1+($F$6)))+M303)</f>
        <v>196.71192940038685</v>
      </c>
      <c r="I303" s="179">
        <f>+(N303+M303)</f>
        <v>145.33378626692456</v>
      </c>
      <c r="J303" s="183">
        <f t="shared" si="349"/>
        <v>123.53371832688588</v>
      </c>
      <c r="K303" s="163" t="s">
        <v>1495</v>
      </c>
      <c r="L303" s="107">
        <f>+(I303-J303)</f>
        <v>21.800067940038687</v>
      </c>
      <c r="M303" s="16">
        <f>+(IF(P303=0,0,IF(P303&lt;4.99,(P303*$M$3),IF(P303&lt;9.99,(P303*$M$4),IF(P303&lt;49.99,(P303*$M$5),IF(P303&lt;100,(P303*$M$6),IF(P303&gt;99.99,(P303*$M$7)))))))+(O303))</f>
        <v>42.577500000000001</v>
      </c>
      <c r="N303" s="187">
        <f t="shared" si="348"/>
        <v>102.75628626692458</v>
      </c>
      <c r="O303" s="16">
        <f>+(P303*$F$7)</f>
        <v>0.57750000000000001</v>
      </c>
      <c r="P303" s="128">
        <v>7</v>
      </c>
      <c r="Q303" s="104">
        <f>+(F303*$F$4)</f>
        <v>14.343750000000002</v>
      </c>
      <c r="R303" s="20">
        <f>(I303-(P303+O303+Q303))/I303</f>
        <v>0.84916618108511432</v>
      </c>
      <c r="S303" s="17">
        <f>+((($I$11+I303)-(P303+Q303+$Q$11)/(F303+($F$11)))/1.25)</f>
        <v>134.100362346873</v>
      </c>
      <c r="T303" s="162"/>
      <c r="U303" s="50">
        <f t="shared" si="339"/>
        <v>7</v>
      </c>
      <c r="V303" s="162">
        <f t="shared" si="350"/>
        <v>7</v>
      </c>
      <c r="W303" s="16">
        <v>0</v>
      </c>
    </row>
    <row r="304" spans="2:23" ht="18.5" thickBot="1" x14ac:dyDescent="0.45">
      <c r="B304" s="214">
        <v>1</v>
      </c>
      <c r="C304" s="64">
        <v>29</v>
      </c>
      <c r="D304" s="112" t="s">
        <v>85</v>
      </c>
      <c r="E304" s="6" t="s">
        <v>730</v>
      </c>
      <c r="F304" s="15">
        <v>0.5</v>
      </c>
      <c r="G304" s="6" t="s">
        <v>731</v>
      </c>
      <c r="H304" s="177">
        <f t="shared" si="346"/>
        <v>308.26885880077373</v>
      </c>
      <c r="I304" s="181">
        <f t="shared" si="347"/>
        <v>205.51257253384915</v>
      </c>
      <c r="J304" s="186">
        <f t="shared" si="349"/>
        <v>174.68568665377177</v>
      </c>
      <c r="K304" s="56" t="s">
        <v>1496</v>
      </c>
      <c r="L304" s="108">
        <f t="shared" si="340"/>
        <v>30.826885880077384</v>
      </c>
      <c r="M304" s="18">
        <f t="shared" si="341"/>
        <v>0</v>
      </c>
      <c r="N304" s="190">
        <f t="shared" si="348"/>
        <v>205.51257253384915</v>
      </c>
      <c r="O304" s="18">
        <f t="shared" si="342"/>
        <v>0</v>
      </c>
      <c r="P304" s="129">
        <v>0</v>
      </c>
      <c r="Q304" s="105">
        <f t="shared" si="343"/>
        <v>28.687500000000004</v>
      </c>
      <c r="R304" s="110">
        <f t="shared" si="344"/>
        <v>0.86041000000000001</v>
      </c>
      <c r="S304" s="109">
        <f t="shared" si="345"/>
        <v>189.71005802707933</v>
      </c>
      <c r="T304" s="3"/>
      <c r="U304" s="111">
        <f t="shared" ref="U304:U350" si="351">($P304)</f>
        <v>0</v>
      </c>
      <c r="V304" s="3">
        <f t="shared" si="350"/>
        <v>0</v>
      </c>
      <c r="W304" s="18">
        <v>0</v>
      </c>
    </row>
    <row r="305" spans="2:23" ht="18" x14ac:dyDescent="0.4">
      <c r="B305" s="213">
        <v>1</v>
      </c>
      <c r="C305" s="63">
        <v>30</v>
      </c>
      <c r="D305" s="106" t="s">
        <v>86</v>
      </c>
      <c r="E305" s="5" t="s">
        <v>733</v>
      </c>
      <c r="F305" s="14">
        <v>0.5</v>
      </c>
      <c r="G305" s="5" t="s">
        <v>734</v>
      </c>
      <c r="H305" s="59">
        <f t="shared" ref="H305:H350" si="352">+((N305*(1+($F$6)))+M305)</f>
        <v>532.80635880077375</v>
      </c>
      <c r="I305" s="179">
        <f t="shared" ref="I305:I350" si="353">+(N305+M305)</f>
        <v>430.05007253384917</v>
      </c>
      <c r="J305" s="183">
        <f t="shared" si="349"/>
        <v>365.54256165377177</v>
      </c>
      <c r="K305" s="163" t="s">
        <v>1166</v>
      </c>
      <c r="L305" s="107">
        <f t="shared" ref="L305:L350" si="354">+(I305-J305)</f>
        <v>64.507510880077405</v>
      </c>
      <c r="M305" s="16">
        <f t="shared" ref="M305:M350" si="355">+(IF(P305=0,0,IF(P305&lt;4.99,(P305*$M$3),IF(P305&lt;9.99,(P305*$M$4),IF(P305&lt;49.99,(P305*$M$5),IF(P305&lt;100,(P305*$M$6),IF(P305&gt;99.99,(P305*$M$7)))))))+(O305))</f>
        <v>224.53749999999999</v>
      </c>
      <c r="N305" s="187">
        <f t="shared" si="348"/>
        <v>205.51257253384915</v>
      </c>
      <c r="O305" s="16">
        <f t="shared" ref="O305:O350" si="356">+(P305*$F$7)</f>
        <v>4.5375000000000005</v>
      </c>
      <c r="P305" s="128">
        <v>55</v>
      </c>
      <c r="Q305" s="104">
        <f t="shared" ref="Q305:Q350" si="357">+(F305*$F$4)</f>
        <v>28.687500000000004</v>
      </c>
      <c r="R305" s="20">
        <f t="shared" ref="R305:R350" si="358">(I305-(P305+O305+Q305))/I305</f>
        <v>0.79484947071353917</v>
      </c>
      <c r="S305" s="17">
        <f t="shared" ref="S305:S350" si="359">+((($I$11+I305)-(P305+Q305+$Q$11)/(F305+($F$11)))/1.25)</f>
        <v>325.34005802707935</v>
      </c>
      <c r="T305" s="162"/>
      <c r="U305" s="50">
        <f t="shared" si="351"/>
        <v>55</v>
      </c>
      <c r="V305" s="162">
        <f t="shared" si="350"/>
        <v>55</v>
      </c>
      <c r="W305" s="16">
        <v>0</v>
      </c>
    </row>
    <row r="306" spans="2:23" ht="18" x14ac:dyDescent="0.4">
      <c r="B306" s="213">
        <v>1</v>
      </c>
      <c r="C306" s="63">
        <v>30</v>
      </c>
      <c r="D306" s="106" t="s">
        <v>87</v>
      </c>
      <c r="E306" s="103" t="s">
        <v>1162</v>
      </c>
      <c r="F306" s="14">
        <v>0.5</v>
      </c>
      <c r="G306" s="5" t="s">
        <v>735</v>
      </c>
      <c r="H306" s="59">
        <f t="shared" si="352"/>
        <v>613.21885880077366</v>
      </c>
      <c r="I306" s="179">
        <f t="shared" si="353"/>
        <v>490.46257253384914</v>
      </c>
      <c r="J306" s="183">
        <f t="shared" si="349"/>
        <v>416.89318665377175</v>
      </c>
      <c r="K306" s="163" t="s">
        <v>1167</v>
      </c>
      <c r="L306" s="107">
        <f t="shared" si="354"/>
        <v>73.569385880077391</v>
      </c>
      <c r="M306" s="16">
        <f t="shared" si="355"/>
        <v>244.95</v>
      </c>
      <c r="N306" s="187">
        <f t="shared" si="348"/>
        <v>245.51257253384915</v>
      </c>
      <c r="O306" s="16">
        <f t="shared" si="356"/>
        <v>4.95</v>
      </c>
      <c r="P306" s="128">
        <v>60</v>
      </c>
      <c r="Q306" s="104">
        <f t="shared" si="357"/>
        <v>28.687500000000004</v>
      </c>
      <c r="R306" s="20">
        <f t="shared" si="358"/>
        <v>0.80908329148084457</v>
      </c>
      <c r="S306" s="17">
        <f t="shared" si="359"/>
        <v>369.67005802707934</v>
      </c>
      <c r="T306" s="162"/>
      <c r="U306" s="50">
        <f t="shared" si="351"/>
        <v>60</v>
      </c>
      <c r="V306" s="162">
        <f t="shared" si="350"/>
        <v>60</v>
      </c>
      <c r="W306" s="16">
        <f>P7</f>
        <v>40</v>
      </c>
    </row>
    <row r="307" spans="2:23" ht="18.5" thickBot="1" x14ac:dyDescent="0.45">
      <c r="B307" s="214">
        <v>1</v>
      </c>
      <c r="C307" s="64">
        <v>30</v>
      </c>
      <c r="D307" s="112" t="s">
        <v>88</v>
      </c>
      <c r="E307" s="203" t="s">
        <v>28</v>
      </c>
      <c r="F307" s="15">
        <v>0.5</v>
      </c>
      <c r="G307" s="6" t="s">
        <v>898</v>
      </c>
      <c r="H307" s="177">
        <f t="shared" si="352"/>
        <v>368.26885880077373</v>
      </c>
      <c r="I307" s="181">
        <f t="shared" si="353"/>
        <v>245.51257253384915</v>
      </c>
      <c r="J307" s="186">
        <f t="shared" si="349"/>
        <v>208.68568665377177</v>
      </c>
      <c r="K307" s="56" t="s">
        <v>378</v>
      </c>
      <c r="L307" s="108">
        <f t="shared" si="354"/>
        <v>36.826885880077384</v>
      </c>
      <c r="M307" s="18">
        <f t="shared" si="355"/>
        <v>0</v>
      </c>
      <c r="N307" s="190">
        <f t="shared" si="348"/>
        <v>245.51257253384915</v>
      </c>
      <c r="O307" s="18">
        <f t="shared" si="356"/>
        <v>0</v>
      </c>
      <c r="P307" s="129">
        <v>0</v>
      </c>
      <c r="Q307" s="105">
        <f t="shared" si="357"/>
        <v>28.687500000000004</v>
      </c>
      <c r="R307" s="110">
        <f t="shared" si="358"/>
        <v>0.88315262349326407</v>
      </c>
      <c r="S307" s="109">
        <f t="shared" si="359"/>
        <v>221.71005802707933</v>
      </c>
      <c r="T307" s="3"/>
      <c r="U307" s="111">
        <f t="shared" si="351"/>
        <v>0</v>
      </c>
      <c r="V307" s="3">
        <f t="shared" si="350"/>
        <v>0</v>
      </c>
      <c r="W307" s="18">
        <f>P7</f>
        <v>40</v>
      </c>
    </row>
    <row r="308" spans="2:23" ht="18" x14ac:dyDescent="0.4">
      <c r="B308" s="213">
        <v>1</v>
      </c>
      <c r="C308" s="63">
        <v>31</v>
      </c>
      <c r="D308" s="106" t="s">
        <v>89</v>
      </c>
      <c r="E308" s="173" t="s">
        <v>352</v>
      </c>
      <c r="F308" s="14">
        <v>0.5</v>
      </c>
      <c r="G308" s="5" t="s">
        <v>568</v>
      </c>
      <c r="H308" s="59">
        <f t="shared" ref="H308" si="360">+((N308*(1+($F$6)))+M308)</f>
        <v>332.51635880077373</v>
      </c>
      <c r="I308" s="179">
        <f t="shared" ref="I308" si="361">+(N308+M308)</f>
        <v>229.76007253384915</v>
      </c>
      <c r="J308" s="183">
        <f t="shared" ref="J308" si="362">+(I308*(1-$F$5))</f>
        <v>195.29606165377177</v>
      </c>
      <c r="K308" s="163" t="s">
        <v>1168</v>
      </c>
      <c r="L308" s="107">
        <f t="shared" ref="L308" si="363">+(I308-J308)</f>
        <v>34.464010880077382</v>
      </c>
      <c r="M308" s="16">
        <f t="shared" ref="M308" si="364">+(IF(P308=0,0,IF(P308&lt;4.99,(P308*$M$3),IF(P308&lt;9.99,(P308*$M$4),IF(P308&lt;49.99,(P308*$M$5),IF(P308&lt;100,(P308*$M$6),IF(P308&gt;99.99,(P308*$M$7)))))))+(O308))</f>
        <v>24.247499999999999</v>
      </c>
      <c r="N308" s="187">
        <f t="shared" si="348"/>
        <v>205.51257253384915</v>
      </c>
      <c r="O308" s="16">
        <f t="shared" ref="O308" si="365">+(P308*$F$7)</f>
        <v>0.2475</v>
      </c>
      <c r="P308" s="128">
        <v>3</v>
      </c>
      <c r="Q308" s="104">
        <f t="shared" ref="Q308" si="366">+(F308*$F$4)</f>
        <v>28.687500000000004</v>
      </c>
      <c r="R308" s="20">
        <f t="shared" ref="R308" si="367">(I308-(P308+O308+Q308))/I308</f>
        <v>0.86100718176220448</v>
      </c>
      <c r="S308" s="17">
        <f t="shared" ref="S308" si="368">+((($I$11+I308)-(P308+Q308+$Q$11)/(F308+($F$11)))/1.25)</f>
        <v>206.70805802707932</v>
      </c>
      <c r="T308" s="162"/>
      <c r="U308" s="50">
        <f t="shared" si="351"/>
        <v>3</v>
      </c>
      <c r="V308" s="162">
        <f t="shared" ref="V308" si="369">+(U308*$P$6)</f>
        <v>3</v>
      </c>
      <c r="W308" s="16">
        <v>0</v>
      </c>
    </row>
    <row r="309" spans="2:23" ht="18" x14ac:dyDescent="0.4">
      <c r="B309" s="213">
        <v>1</v>
      </c>
      <c r="C309" s="63">
        <v>31</v>
      </c>
      <c r="D309" s="106" t="s">
        <v>90</v>
      </c>
      <c r="E309" s="173" t="s">
        <v>353</v>
      </c>
      <c r="F309" s="14">
        <v>0.25</v>
      </c>
      <c r="G309" s="5" t="s">
        <v>568</v>
      </c>
      <c r="H309" s="59">
        <f t="shared" si="352"/>
        <v>178.38192940038687</v>
      </c>
      <c r="I309" s="179">
        <f t="shared" si="353"/>
        <v>127.00378626692458</v>
      </c>
      <c r="J309" s="183">
        <f t="shared" si="349"/>
        <v>107.95321832688589</v>
      </c>
      <c r="K309" s="163" t="s">
        <v>1168</v>
      </c>
      <c r="L309" s="107">
        <f t="shared" si="354"/>
        <v>19.05056794003869</v>
      </c>
      <c r="M309" s="16">
        <f t="shared" si="355"/>
        <v>24.247499999999999</v>
      </c>
      <c r="N309" s="187">
        <f t="shared" si="348"/>
        <v>102.75628626692458</v>
      </c>
      <c r="O309" s="16">
        <f t="shared" si="356"/>
        <v>0.2475</v>
      </c>
      <c r="P309" s="128">
        <v>3</v>
      </c>
      <c r="Q309" s="104">
        <f t="shared" si="357"/>
        <v>14.343750000000002</v>
      </c>
      <c r="R309" s="20">
        <f t="shared" si="358"/>
        <v>0.86149034987800777</v>
      </c>
      <c r="S309" s="17">
        <f t="shared" si="359"/>
        <v>123.70302901353966</v>
      </c>
      <c r="T309" s="162"/>
      <c r="U309" s="50">
        <f t="shared" si="351"/>
        <v>3</v>
      </c>
      <c r="V309" s="162">
        <f t="shared" si="350"/>
        <v>3</v>
      </c>
      <c r="W309" s="16">
        <v>0</v>
      </c>
    </row>
    <row r="310" spans="2:23" ht="18" x14ac:dyDescent="0.4">
      <c r="B310" s="213">
        <v>1</v>
      </c>
      <c r="C310" s="63">
        <v>31</v>
      </c>
      <c r="D310" s="106" t="s">
        <v>91</v>
      </c>
      <c r="E310" s="173" t="s">
        <v>960</v>
      </c>
      <c r="F310" s="14">
        <v>0.5</v>
      </c>
      <c r="G310" s="5" t="s">
        <v>569</v>
      </c>
      <c r="H310" s="59">
        <f t="shared" ref="H310" si="370">+((N310*(1+($F$6)))+M310)</f>
        <v>369.25885880077374</v>
      </c>
      <c r="I310" s="179">
        <f t="shared" ref="I310" si="371">+(N310+M310)</f>
        <v>266.50257253384916</v>
      </c>
      <c r="J310" s="183">
        <f t="shared" ref="J310" si="372">+(I310*(1-$F$5))</f>
        <v>226.52718665377179</v>
      </c>
      <c r="K310" s="163" t="s">
        <v>1364</v>
      </c>
      <c r="L310" s="107">
        <f t="shared" ref="L310" si="373">+(I310-J310)</f>
        <v>39.975385880077368</v>
      </c>
      <c r="M310" s="16">
        <f t="shared" ref="M310" si="374">+(IF(P310=0,0,IF(P310&lt;4.99,(P310*$M$3),IF(P310&lt;9.99,(P310*$M$4),IF(P310&lt;49.99,(P310*$M$5),IF(P310&lt;100,(P310*$M$6),IF(P310&gt;99.99,(P310*$M$7)))))))+(O310))</f>
        <v>60.99</v>
      </c>
      <c r="N310" s="187">
        <f t="shared" si="348"/>
        <v>205.51257253384915</v>
      </c>
      <c r="O310" s="16">
        <f t="shared" ref="O310" si="375">+(P310*$F$7)</f>
        <v>0.99</v>
      </c>
      <c r="P310" s="128">
        <v>12</v>
      </c>
      <c r="Q310" s="104">
        <f t="shared" ref="Q310" si="376">+(F310*$F$4)</f>
        <v>28.687500000000004</v>
      </c>
      <c r="R310" s="20">
        <f t="shared" ref="R310" si="377">(I310-(P310+O310+Q310))/I310</f>
        <v>0.84361314187799652</v>
      </c>
      <c r="S310" s="17">
        <f t="shared" ref="S310" si="378">+((($I$11+I310)-(P310+Q310+$Q$11)/(F310+($F$11)))/1.25)</f>
        <v>228.90205802707933</v>
      </c>
      <c r="T310" s="162"/>
      <c r="U310" s="50">
        <f t="shared" si="351"/>
        <v>12</v>
      </c>
      <c r="V310" s="162">
        <f t="shared" ref="V310" si="379">+(U310*$P$6)</f>
        <v>12</v>
      </c>
      <c r="W310" s="16">
        <v>0</v>
      </c>
    </row>
    <row r="311" spans="2:23" ht="18" x14ac:dyDescent="0.4">
      <c r="B311" s="213">
        <v>1</v>
      </c>
      <c r="C311" s="63">
        <v>31</v>
      </c>
      <c r="D311" s="106" t="s">
        <v>92</v>
      </c>
      <c r="E311" s="54" t="s">
        <v>1604</v>
      </c>
      <c r="F311" s="14">
        <v>0.75</v>
      </c>
      <c r="G311" s="5" t="s">
        <v>570</v>
      </c>
      <c r="H311" s="59">
        <f t="shared" si="352"/>
        <v>614.87828820116056</v>
      </c>
      <c r="I311" s="179">
        <f t="shared" si="353"/>
        <v>460.74385880077375</v>
      </c>
      <c r="J311" s="183">
        <f t="shared" si="349"/>
        <v>391.6322799806577</v>
      </c>
      <c r="K311" s="163" t="s">
        <v>1365</v>
      </c>
      <c r="L311" s="107">
        <f t="shared" si="354"/>
        <v>69.111578820116051</v>
      </c>
      <c r="M311" s="16">
        <f t="shared" si="355"/>
        <v>152.47499999999999</v>
      </c>
      <c r="N311" s="187">
        <f t="shared" si="348"/>
        <v>308.26885880077373</v>
      </c>
      <c r="O311" s="16">
        <f t="shared" si="356"/>
        <v>2.4750000000000001</v>
      </c>
      <c r="P311" s="128">
        <v>30</v>
      </c>
      <c r="Q311" s="104">
        <f t="shared" si="357"/>
        <v>43.031250000000007</v>
      </c>
      <c r="R311" s="20">
        <f t="shared" si="358"/>
        <v>0.83612098445212479</v>
      </c>
      <c r="S311" s="17">
        <f t="shared" si="359"/>
        <v>374.695087040619</v>
      </c>
      <c r="T311" s="162"/>
      <c r="U311" s="50">
        <f t="shared" si="351"/>
        <v>30</v>
      </c>
      <c r="V311" s="162">
        <f t="shared" si="350"/>
        <v>30</v>
      </c>
      <c r="W311" s="16"/>
    </row>
    <row r="312" spans="2:23" ht="18" x14ac:dyDescent="0.4">
      <c r="B312" s="213">
        <v>1</v>
      </c>
      <c r="C312" s="63">
        <v>31</v>
      </c>
      <c r="D312" s="106" t="s">
        <v>92</v>
      </c>
      <c r="E312" s="54" t="s">
        <v>1605</v>
      </c>
      <c r="F312" s="14">
        <v>0.75</v>
      </c>
      <c r="G312" s="5" t="s">
        <v>570</v>
      </c>
      <c r="H312" s="59">
        <f t="shared" ref="H312" si="380">+((N312*(1+($F$6)))+M312)</f>
        <v>614.87828820116056</v>
      </c>
      <c r="I312" s="179">
        <f t="shared" ref="I312" si="381">+(N312+M312)</f>
        <v>460.74385880077375</v>
      </c>
      <c r="J312" s="183">
        <f t="shared" ref="J312" si="382">+(I312*(1-$F$5))</f>
        <v>391.6322799806577</v>
      </c>
      <c r="K312" s="163" t="s">
        <v>1365</v>
      </c>
      <c r="L312" s="107">
        <f t="shared" ref="L312" si="383">+(I312-J312)</f>
        <v>69.111578820116051</v>
      </c>
      <c r="M312" s="16">
        <f t="shared" ref="M312" si="384">+(IF(P312=0,0,IF(P312&lt;4.99,(P312*$M$3),IF(P312&lt;9.99,(P312*$M$4),IF(P312&lt;49.99,(P312*$M$5),IF(P312&lt;100,(P312*$M$6),IF(P312&gt;99.99,(P312*$M$7)))))))+(O312))</f>
        <v>152.47499999999999</v>
      </c>
      <c r="N312" s="187">
        <f t="shared" si="348"/>
        <v>308.26885880077373</v>
      </c>
      <c r="O312" s="16">
        <f t="shared" ref="O312" si="385">+(P312*$F$7)</f>
        <v>2.4750000000000001</v>
      </c>
      <c r="P312" s="128">
        <v>30</v>
      </c>
      <c r="Q312" s="104">
        <f t="shared" ref="Q312" si="386">+(F312*$F$4)</f>
        <v>43.031250000000007</v>
      </c>
      <c r="R312" s="20">
        <f t="shared" ref="R312" si="387">(I312-(P312+O312+Q312))/I312</f>
        <v>0.83612098445212479</v>
      </c>
      <c r="S312" s="17">
        <f t="shared" ref="S312" si="388">+((($I$11+I312)-(P312+Q312+$Q$11)/(F312+($F$11)))/1.25)</f>
        <v>374.695087040619</v>
      </c>
      <c r="T312" s="162"/>
      <c r="U312" s="50">
        <f t="shared" si="351"/>
        <v>30</v>
      </c>
      <c r="V312" s="162">
        <f t="shared" ref="V312" si="389">+(U312*$P$6)</f>
        <v>30</v>
      </c>
      <c r="W312" s="16"/>
    </row>
    <row r="313" spans="2:23" ht="18" x14ac:dyDescent="0.4">
      <c r="B313" s="213">
        <v>1</v>
      </c>
      <c r="C313" s="63">
        <v>31</v>
      </c>
      <c r="D313" s="106" t="s">
        <v>93</v>
      </c>
      <c r="E313" s="103" t="s">
        <v>29</v>
      </c>
      <c r="F313" s="14">
        <v>1.75</v>
      </c>
      <c r="G313" s="5" t="s">
        <v>571</v>
      </c>
      <c r="H313" s="59">
        <f t="shared" si="352"/>
        <v>1506.3660058027081</v>
      </c>
      <c r="I313" s="179">
        <f t="shared" si="353"/>
        <v>1126.7190038684721</v>
      </c>
      <c r="J313" s="183">
        <f t="shared" si="349"/>
        <v>957.71115328820122</v>
      </c>
      <c r="K313" s="163" t="s">
        <v>1366</v>
      </c>
      <c r="L313" s="107">
        <f t="shared" si="354"/>
        <v>169.00785058027088</v>
      </c>
      <c r="M313" s="16">
        <f t="shared" si="355"/>
        <v>367.42500000000001</v>
      </c>
      <c r="N313" s="187">
        <f t="shared" si="348"/>
        <v>759.29400386847203</v>
      </c>
      <c r="O313" s="16">
        <f t="shared" si="356"/>
        <v>7.4250000000000007</v>
      </c>
      <c r="P313" s="128">
        <v>90</v>
      </c>
      <c r="Q313" s="104">
        <f t="shared" si="357"/>
        <v>100.40625000000001</v>
      </c>
      <c r="R313" s="20">
        <f t="shared" si="358"/>
        <v>0.82441828945747164</v>
      </c>
      <c r="S313" s="17">
        <f t="shared" si="359"/>
        <v>894.67520309477766</v>
      </c>
      <c r="T313" s="162"/>
      <c r="U313" s="50">
        <f t="shared" si="351"/>
        <v>90</v>
      </c>
      <c r="V313" s="162">
        <f t="shared" si="350"/>
        <v>90</v>
      </c>
      <c r="W313" s="16">
        <f>P7</f>
        <v>40</v>
      </c>
    </row>
    <row r="314" spans="2:23" ht="18" x14ac:dyDescent="0.4">
      <c r="B314" s="213">
        <v>1</v>
      </c>
      <c r="C314" s="63">
        <v>31</v>
      </c>
      <c r="D314" s="106" t="s">
        <v>94</v>
      </c>
      <c r="E314" s="5" t="s">
        <v>428</v>
      </c>
      <c r="F314" s="14">
        <v>0.25</v>
      </c>
      <c r="G314" s="5" t="s">
        <v>429</v>
      </c>
      <c r="H314" s="59">
        <f t="shared" si="352"/>
        <v>166.25817940038687</v>
      </c>
      <c r="I314" s="179">
        <f t="shared" si="353"/>
        <v>114.88003626692458</v>
      </c>
      <c r="J314" s="183">
        <f t="shared" si="349"/>
        <v>97.648030826885886</v>
      </c>
      <c r="K314" s="163" t="s">
        <v>1367</v>
      </c>
      <c r="L314" s="107">
        <f t="shared" si="354"/>
        <v>17.232005440038691</v>
      </c>
      <c r="M314" s="16">
        <f t="shared" si="355"/>
        <v>12.123749999999999</v>
      </c>
      <c r="N314" s="187">
        <f t="shared" si="348"/>
        <v>102.75628626692458</v>
      </c>
      <c r="O314" s="16">
        <f t="shared" si="356"/>
        <v>0.12375</v>
      </c>
      <c r="P314" s="128">
        <v>1.5</v>
      </c>
      <c r="Q314" s="104">
        <f t="shared" si="357"/>
        <v>14.343750000000002</v>
      </c>
      <c r="R314" s="20">
        <f t="shared" si="358"/>
        <v>0.86100718176220448</v>
      </c>
      <c r="S314" s="17">
        <f t="shared" si="359"/>
        <v>115.60402901353966</v>
      </c>
      <c r="T314" s="162"/>
      <c r="U314" s="50">
        <f t="shared" si="351"/>
        <v>1.5</v>
      </c>
      <c r="V314" s="162">
        <f t="shared" si="350"/>
        <v>1.5</v>
      </c>
      <c r="W314" s="16">
        <v>0</v>
      </c>
    </row>
    <row r="315" spans="2:23" ht="18" x14ac:dyDescent="0.4">
      <c r="B315" s="213">
        <v>1</v>
      </c>
      <c r="C315" s="63">
        <v>31</v>
      </c>
      <c r="D315" s="106" t="s">
        <v>95</v>
      </c>
      <c r="E315" s="5" t="s">
        <v>430</v>
      </c>
      <c r="F315" s="14">
        <v>0.25</v>
      </c>
      <c r="G315" s="5" t="s">
        <v>431</v>
      </c>
      <c r="H315" s="59">
        <f t="shared" si="352"/>
        <v>358.25942940038686</v>
      </c>
      <c r="I315" s="179">
        <f t="shared" si="353"/>
        <v>306.88128626692458</v>
      </c>
      <c r="J315" s="183">
        <f t="shared" si="349"/>
        <v>260.84909332688591</v>
      </c>
      <c r="K315" s="163" t="s">
        <v>1205</v>
      </c>
      <c r="L315" s="107">
        <f t="shared" si="354"/>
        <v>46.032192940038669</v>
      </c>
      <c r="M315" s="16">
        <f t="shared" si="355"/>
        <v>204.125</v>
      </c>
      <c r="N315" s="187">
        <f t="shared" si="348"/>
        <v>102.75628626692458</v>
      </c>
      <c r="O315" s="16">
        <f t="shared" si="356"/>
        <v>4.125</v>
      </c>
      <c r="P315" s="128">
        <v>50</v>
      </c>
      <c r="Q315" s="104">
        <f t="shared" si="357"/>
        <v>14.343750000000002</v>
      </c>
      <c r="R315" s="20">
        <f t="shared" si="358"/>
        <v>0.77688848077739725</v>
      </c>
      <c r="S315" s="17">
        <f t="shared" si="359"/>
        <v>217.47169568020632</v>
      </c>
      <c r="T315" s="162"/>
      <c r="U315" s="50">
        <f t="shared" si="351"/>
        <v>50</v>
      </c>
      <c r="V315" s="162">
        <f t="shared" si="350"/>
        <v>50</v>
      </c>
      <c r="W315" s="16">
        <v>0</v>
      </c>
    </row>
    <row r="316" spans="2:23" ht="18" x14ac:dyDescent="0.4">
      <c r="B316" s="213">
        <v>1</v>
      </c>
      <c r="C316" s="63">
        <v>31</v>
      </c>
      <c r="D316" s="106" t="s">
        <v>96</v>
      </c>
      <c r="E316" s="5" t="s">
        <v>1373</v>
      </c>
      <c r="F316" s="14">
        <v>0.75</v>
      </c>
      <c r="G316" s="5" t="s">
        <v>575</v>
      </c>
      <c r="H316" s="59">
        <f t="shared" si="352"/>
        <v>768.59078820116065</v>
      </c>
      <c r="I316" s="179">
        <f t="shared" si="353"/>
        <v>614.45635880077373</v>
      </c>
      <c r="J316" s="183">
        <f t="shared" si="349"/>
        <v>522.28790498065769</v>
      </c>
      <c r="K316" s="163" t="s">
        <v>1206</v>
      </c>
      <c r="L316" s="107">
        <f t="shared" si="354"/>
        <v>92.168453820116042</v>
      </c>
      <c r="M316" s="16">
        <f t="shared" si="355"/>
        <v>306.1875</v>
      </c>
      <c r="N316" s="187">
        <f t="shared" si="348"/>
        <v>308.26885880077373</v>
      </c>
      <c r="O316" s="16">
        <f t="shared" si="356"/>
        <v>6.1875</v>
      </c>
      <c r="P316" s="128">
        <v>75</v>
      </c>
      <c r="Q316" s="104">
        <f t="shared" si="357"/>
        <v>43.031250000000007</v>
      </c>
      <c r="R316" s="20">
        <f t="shared" si="358"/>
        <v>0.79783958905977292</v>
      </c>
      <c r="S316" s="17">
        <f t="shared" si="359"/>
        <v>468.86508704061896</v>
      </c>
      <c r="T316" s="162"/>
      <c r="U316" s="50">
        <f t="shared" si="351"/>
        <v>75</v>
      </c>
      <c r="V316" s="162">
        <f t="shared" si="350"/>
        <v>75</v>
      </c>
      <c r="W316" s="16">
        <v>0</v>
      </c>
    </row>
    <row r="317" spans="2:23" ht="18" x14ac:dyDescent="0.4">
      <c r="B317" s="213">
        <v>1</v>
      </c>
      <c r="C317" s="63">
        <v>31</v>
      </c>
      <c r="D317" s="106" t="s">
        <v>97</v>
      </c>
      <c r="E317" s="5" t="s">
        <v>576</v>
      </c>
      <c r="F317" s="14">
        <v>0.5</v>
      </c>
      <c r="G317" s="5" t="s">
        <v>577</v>
      </c>
      <c r="H317" s="59">
        <f t="shared" si="352"/>
        <v>338.68135880077375</v>
      </c>
      <c r="I317" s="179">
        <f t="shared" si="353"/>
        <v>235.92507253384915</v>
      </c>
      <c r="J317" s="183">
        <f t="shared" si="349"/>
        <v>200.53631165377178</v>
      </c>
      <c r="K317" s="163" t="s">
        <v>1207</v>
      </c>
      <c r="L317" s="107">
        <f t="shared" si="354"/>
        <v>35.388760880077371</v>
      </c>
      <c r="M317" s="16">
        <f t="shared" si="355"/>
        <v>30.412500000000001</v>
      </c>
      <c r="N317" s="187">
        <f t="shared" si="348"/>
        <v>205.51257253384915</v>
      </c>
      <c r="O317" s="16">
        <f t="shared" si="356"/>
        <v>0.41250000000000003</v>
      </c>
      <c r="P317" s="128">
        <v>5</v>
      </c>
      <c r="Q317" s="104">
        <f t="shared" si="357"/>
        <v>28.687500000000004</v>
      </c>
      <c r="R317" s="20">
        <f t="shared" si="358"/>
        <v>0.85546258549901466</v>
      </c>
      <c r="S317" s="17">
        <f t="shared" si="359"/>
        <v>210.04005802707934</v>
      </c>
      <c r="T317" s="162"/>
      <c r="U317" s="50">
        <f t="shared" si="351"/>
        <v>5</v>
      </c>
      <c r="V317" s="162">
        <f t="shared" si="350"/>
        <v>5</v>
      </c>
      <c r="W317" s="16">
        <v>0</v>
      </c>
    </row>
    <row r="318" spans="2:23" ht="18" x14ac:dyDescent="0.4">
      <c r="B318" s="213">
        <v>1</v>
      </c>
      <c r="C318" s="63">
        <v>31</v>
      </c>
      <c r="D318" s="106" t="s">
        <v>98</v>
      </c>
      <c r="E318" s="5" t="s">
        <v>578</v>
      </c>
      <c r="F318" s="14">
        <v>0.25</v>
      </c>
      <c r="G318" s="5" t="s">
        <v>579</v>
      </c>
      <c r="H318" s="59">
        <f t="shared" si="352"/>
        <v>184.54692940038686</v>
      </c>
      <c r="I318" s="179">
        <f t="shared" si="353"/>
        <v>133.16878626692457</v>
      </c>
      <c r="J318" s="183">
        <f t="shared" si="349"/>
        <v>113.19346832688588</v>
      </c>
      <c r="K318" s="163" t="s">
        <v>1208</v>
      </c>
      <c r="L318" s="107">
        <f t="shared" si="354"/>
        <v>19.975317940038693</v>
      </c>
      <c r="M318" s="16">
        <f t="shared" si="355"/>
        <v>30.412500000000001</v>
      </c>
      <c r="N318" s="187">
        <f t="shared" si="348"/>
        <v>102.75628626692458</v>
      </c>
      <c r="O318" s="16">
        <f t="shared" si="356"/>
        <v>0.41250000000000003</v>
      </c>
      <c r="P318" s="128">
        <v>5</v>
      </c>
      <c r="Q318" s="104">
        <f t="shared" si="357"/>
        <v>14.343750000000002</v>
      </c>
      <c r="R318" s="20">
        <f t="shared" si="358"/>
        <v>0.8516450396987143</v>
      </c>
      <c r="S318" s="17">
        <f t="shared" si="359"/>
        <v>126.50169568020632</v>
      </c>
      <c r="T318" s="162"/>
      <c r="U318" s="50">
        <f t="shared" si="351"/>
        <v>5</v>
      </c>
      <c r="V318" s="162">
        <f t="shared" si="350"/>
        <v>5</v>
      </c>
      <c r="W318" s="16">
        <v>0</v>
      </c>
    </row>
    <row r="319" spans="2:23" ht="18" x14ac:dyDescent="0.4">
      <c r="B319" s="213">
        <v>1</v>
      </c>
      <c r="C319" s="63">
        <v>31</v>
      </c>
      <c r="D319" s="106" t="s">
        <v>99</v>
      </c>
      <c r="E319" s="173" t="s">
        <v>354</v>
      </c>
      <c r="F319" s="14">
        <v>0.25</v>
      </c>
      <c r="G319" s="5" t="s">
        <v>580</v>
      </c>
      <c r="H319" s="59">
        <f t="shared" si="352"/>
        <v>190.62942940038687</v>
      </c>
      <c r="I319" s="179">
        <f t="shared" si="353"/>
        <v>139.25128626692458</v>
      </c>
      <c r="J319" s="183">
        <f t="shared" si="349"/>
        <v>118.36359332688589</v>
      </c>
      <c r="K319" s="163" t="s">
        <v>1209</v>
      </c>
      <c r="L319" s="107">
        <f t="shared" si="354"/>
        <v>20.88769294003869</v>
      </c>
      <c r="M319" s="16">
        <f t="shared" si="355"/>
        <v>36.494999999999997</v>
      </c>
      <c r="N319" s="187">
        <f t="shared" si="348"/>
        <v>102.75628626692458</v>
      </c>
      <c r="O319" s="16">
        <f t="shared" si="356"/>
        <v>0.495</v>
      </c>
      <c r="P319" s="128">
        <v>6</v>
      </c>
      <c r="Q319" s="104">
        <f t="shared" si="357"/>
        <v>14.343750000000002</v>
      </c>
      <c r="R319" s="20">
        <f t="shared" si="358"/>
        <v>0.85035147208582951</v>
      </c>
      <c r="S319" s="17">
        <f t="shared" si="359"/>
        <v>130.30102901353968</v>
      </c>
      <c r="T319" s="162"/>
      <c r="U319" s="50">
        <f t="shared" si="351"/>
        <v>6</v>
      </c>
      <c r="V319" s="162">
        <f t="shared" si="350"/>
        <v>6</v>
      </c>
      <c r="W319" s="16">
        <v>0</v>
      </c>
    </row>
    <row r="320" spans="2:23" ht="18" x14ac:dyDescent="0.4">
      <c r="B320" s="213">
        <v>1</v>
      </c>
      <c r="C320" s="63">
        <v>31</v>
      </c>
      <c r="D320" s="106" t="s">
        <v>100</v>
      </c>
      <c r="E320" s="5" t="s">
        <v>564</v>
      </c>
      <c r="F320" s="14">
        <v>0.25</v>
      </c>
      <c r="G320" s="5" t="s">
        <v>565</v>
      </c>
      <c r="H320" s="59">
        <f t="shared" si="352"/>
        <v>162.21692940038687</v>
      </c>
      <c r="I320" s="179">
        <f t="shared" si="353"/>
        <v>110.83878626692457</v>
      </c>
      <c r="J320" s="183">
        <f t="shared" si="349"/>
        <v>94.212968326885886</v>
      </c>
      <c r="K320" s="163" t="s">
        <v>1210</v>
      </c>
      <c r="L320" s="107">
        <f t="shared" si="354"/>
        <v>16.625817940038687</v>
      </c>
      <c r="M320" s="16">
        <f t="shared" si="355"/>
        <v>8.0824999999999996</v>
      </c>
      <c r="N320" s="187">
        <f t="shared" si="348"/>
        <v>102.75628626692458</v>
      </c>
      <c r="O320" s="16">
        <f t="shared" si="356"/>
        <v>8.2500000000000004E-2</v>
      </c>
      <c r="P320" s="128">
        <v>1</v>
      </c>
      <c r="Q320" s="104">
        <f t="shared" si="357"/>
        <v>14.343750000000002</v>
      </c>
      <c r="R320" s="20">
        <f t="shared" si="358"/>
        <v>0.86082263691655614</v>
      </c>
      <c r="S320" s="17">
        <f t="shared" si="359"/>
        <v>112.90436234687297</v>
      </c>
      <c r="T320" s="162"/>
      <c r="U320" s="50">
        <f t="shared" si="351"/>
        <v>1</v>
      </c>
      <c r="V320" s="162">
        <f t="shared" si="350"/>
        <v>1</v>
      </c>
      <c r="W320" s="16">
        <v>0</v>
      </c>
    </row>
    <row r="321" spans="1:23" ht="18" x14ac:dyDescent="0.4">
      <c r="B321" s="213">
        <v>1</v>
      </c>
      <c r="C321" s="63">
        <v>31</v>
      </c>
      <c r="D321" s="106" t="s">
        <v>101</v>
      </c>
      <c r="E321" s="5" t="s">
        <v>566</v>
      </c>
      <c r="F321" s="14">
        <v>0.17</v>
      </c>
      <c r="G321" s="5" t="s">
        <v>567</v>
      </c>
      <c r="H321" s="59">
        <f t="shared" si="352"/>
        <v>137.1414119922631</v>
      </c>
      <c r="I321" s="179">
        <f t="shared" si="353"/>
        <v>102.20427466150872</v>
      </c>
      <c r="J321" s="183">
        <f t="shared" si="349"/>
        <v>86.873633462282413</v>
      </c>
      <c r="K321" s="163" t="s">
        <v>1211</v>
      </c>
      <c r="L321" s="107">
        <f t="shared" si="354"/>
        <v>15.330641199226307</v>
      </c>
      <c r="M321" s="16">
        <f t="shared" si="355"/>
        <v>32.33</v>
      </c>
      <c r="N321" s="187">
        <f t="shared" si="348"/>
        <v>69.874274661508721</v>
      </c>
      <c r="O321" s="16">
        <f t="shared" si="356"/>
        <v>0.33</v>
      </c>
      <c r="P321" s="128">
        <v>4</v>
      </c>
      <c r="Q321" s="104">
        <f t="shared" si="357"/>
        <v>9.7537500000000019</v>
      </c>
      <c r="R321" s="20">
        <f t="shared" si="358"/>
        <v>0.86219999068880326</v>
      </c>
      <c r="S321" s="17">
        <f t="shared" si="359"/>
        <v>102.28730032622191</v>
      </c>
      <c r="T321" s="162"/>
      <c r="U321" s="50">
        <f t="shared" si="351"/>
        <v>4</v>
      </c>
      <c r="V321" s="162">
        <f t="shared" si="350"/>
        <v>4</v>
      </c>
      <c r="W321" s="16">
        <v>0</v>
      </c>
    </row>
    <row r="322" spans="1:23" ht="18" x14ac:dyDescent="0.4">
      <c r="B322" s="213">
        <v>1</v>
      </c>
      <c r="C322" s="63">
        <v>31</v>
      </c>
      <c r="D322" s="106" t="s">
        <v>102</v>
      </c>
      <c r="E322" s="5" t="s">
        <v>424</v>
      </c>
      <c r="F322" s="14">
        <v>0.25</v>
      </c>
      <c r="G322" s="5" t="s">
        <v>425</v>
      </c>
      <c r="H322" s="59">
        <f t="shared" si="352"/>
        <v>158.17567940038685</v>
      </c>
      <c r="I322" s="179">
        <f t="shared" si="353"/>
        <v>106.79753626692458</v>
      </c>
      <c r="J322" s="183">
        <f t="shared" si="349"/>
        <v>90.777905826885885</v>
      </c>
      <c r="K322" s="163" t="s">
        <v>1314</v>
      </c>
      <c r="L322" s="107">
        <f t="shared" si="354"/>
        <v>16.019630440038696</v>
      </c>
      <c r="M322" s="16">
        <f t="shared" si="355"/>
        <v>4.0412499999999998</v>
      </c>
      <c r="N322" s="187">
        <f t="shared" si="348"/>
        <v>102.75628626692458</v>
      </c>
      <c r="O322" s="16">
        <f t="shared" si="356"/>
        <v>4.1250000000000002E-2</v>
      </c>
      <c r="P322" s="128">
        <v>0.5</v>
      </c>
      <c r="Q322" s="104">
        <f t="shared" si="357"/>
        <v>14.343750000000002</v>
      </c>
      <c r="R322" s="20">
        <f t="shared" si="358"/>
        <v>0.86062412560906687</v>
      </c>
      <c r="S322" s="17">
        <f t="shared" si="359"/>
        <v>110.2046956802063</v>
      </c>
      <c r="T322" s="162"/>
      <c r="U322" s="50">
        <f t="shared" si="351"/>
        <v>0.5</v>
      </c>
      <c r="V322" s="162">
        <f t="shared" si="350"/>
        <v>0.5</v>
      </c>
      <c r="W322" s="16">
        <v>0</v>
      </c>
    </row>
    <row r="323" spans="1:23" ht="18.5" thickBot="1" x14ac:dyDescent="0.45">
      <c r="A323" s="162"/>
      <c r="B323" s="214">
        <v>1</v>
      </c>
      <c r="C323" s="64">
        <v>31</v>
      </c>
      <c r="D323" s="112" t="s">
        <v>103</v>
      </c>
      <c r="E323" s="6" t="s">
        <v>426</v>
      </c>
      <c r="F323" s="15">
        <v>0.08</v>
      </c>
      <c r="G323" s="6" t="s">
        <v>427</v>
      </c>
      <c r="H323" s="177">
        <f t="shared" si="352"/>
        <v>65.488017408123795</v>
      </c>
      <c r="I323" s="181">
        <f t="shared" si="353"/>
        <v>49.047011605415861</v>
      </c>
      <c r="J323" s="186">
        <f t="shared" si="349"/>
        <v>41.68995986460348</v>
      </c>
      <c r="K323" s="56" t="s">
        <v>1315</v>
      </c>
      <c r="L323" s="108">
        <f t="shared" si="354"/>
        <v>7.3570517408123806</v>
      </c>
      <c r="M323" s="18">
        <f t="shared" si="355"/>
        <v>16.164999999999999</v>
      </c>
      <c r="N323" s="190">
        <f t="shared" si="348"/>
        <v>32.882011605415862</v>
      </c>
      <c r="O323" s="18">
        <f t="shared" si="356"/>
        <v>0.16500000000000001</v>
      </c>
      <c r="P323" s="129">
        <v>2</v>
      </c>
      <c r="Q323" s="105">
        <f t="shared" si="357"/>
        <v>4.5900000000000007</v>
      </c>
      <c r="R323" s="110">
        <f t="shared" si="358"/>
        <v>0.86227499334018343</v>
      </c>
      <c r="S323" s="109">
        <f t="shared" si="359"/>
        <v>61.7789885946775</v>
      </c>
      <c r="T323" s="3"/>
      <c r="U323" s="111">
        <f t="shared" si="351"/>
        <v>2</v>
      </c>
      <c r="V323" s="3">
        <f t="shared" si="350"/>
        <v>2</v>
      </c>
      <c r="W323" s="18">
        <v>0</v>
      </c>
    </row>
    <row r="324" spans="1:23" ht="18" x14ac:dyDescent="0.4">
      <c r="A324" s="21"/>
      <c r="B324" s="213">
        <v>1</v>
      </c>
      <c r="C324" s="63">
        <v>32</v>
      </c>
      <c r="D324" s="106" t="s">
        <v>104</v>
      </c>
      <c r="E324" s="54" t="s">
        <v>793</v>
      </c>
      <c r="F324" s="14">
        <v>1</v>
      </c>
      <c r="G324" s="5" t="s">
        <v>404</v>
      </c>
      <c r="H324" s="59">
        <f t="shared" ref="H324" si="390">+((N324*(1+($F$6)))+M324)</f>
        <v>845.6127176015475</v>
      </c>
      <c r="I324" s="179">
        <f t="shared" ref="I324" si="391">+(N324+M324)</f>
        <v>640.10014506769835</v>
      </c>
      <c r="J324" s="183">
        <f t="shared" ref="J324" si="392">+(I324*(1-$F$5))</f>
        <v>544.08512330754354</v>
      </c>
      <c r="K324" s="163" t="s">
        <v>1330</v>
      </c>
      <c r="L324" s="107">
        <f t="shared" ref="L324" si="393">+(I324-J324)</f>
        <v>96.015021760154809</v>
      </c>
      <c r="M324" s="16">
        <f t="shared" ref="M324" si="394">+(IF(P324=0,0,IF(P324&lt;4.99,(P324*$M$3),IF(P324&lt;9.99,(P324*$M$4),IF(P324&lt;49.99,(P324*$M$5),IF(P324&lt;100,(P324*$M$6),IF(P324&gt;99.99,(P324*$M$7)))))))+(O324))</f>
        <v>229.07499999999999</v>
      </c>
      <c r="N324" s="187">
        <f t="shared" si="348"/>
        <v>411.0251450676983</v>
      </c>
      <c r="O324" s="16">
        <f t="shared" ref="O324" si="395">+(P324*$F$7)</f>
        <v>9.0750000000000011</v>
      </c>
      <c r="P324" s="128">
        <v>110</v>
      </c>
      <c r="Q324" s="104">
        <f t="shared" ref="Q324" si="396">+(F324*$F$4)</f>
        <v>57.375000000000007</v>
      </c>
      <c r="R324" s="20">
        <f t="shared" ref="R324" si="397">(I324-(P324+O324+Q324))/I324</f>
        <v>0.72434000935691345</v>
      </c>
      <c r="S324" s="17">
        <f t="shared" ref="S324" si="398">+((($I$11+I324)-(P324+Q324+$Q$11)/(F324+($F$11)))/1.25)</f>
        <v>478.71344938749201</v>
      </c>
      <c r="T324" s="162"/>
      <c r="U324" s="50">
        <f t="shared" si="351"/>
        <v>110</v>
      </c>
      <c r="V324" s="162">
        <f t="shared" ref="V324" si="399">+(U324*$P$6)</f>
        <v>110</v>
      </c>
      <c r="W324" s="16">
        <v>0</v>
      </c>
    </row>
    <row r="325" spans="1:23" ht="18" x14ac:dyDescent="0.4">
      <c r="A325" s="21"/>
      <c r="B325" s="213">
        <v>1</v>
      </c>
      <c r="C325" s="63">
        <v>32</v>
      </c>
      <c r="D325" s="106" t="s">
        <v>105</v>
      </c>
      <c r="E325" s="5" t="s">
        <v>1163</v>
      </c>
      <c r="F325" s="14">
        <v>1</v>
      </c>
      <c r="G325" s="5" t="s">
        <v>404</v>
      </c>
      <c r="H325" s="59">
        <f t="shared" si="352"/>
        <v>1020.1502176015474</v>
      </c>
      <c r="I325" s="179">
        <f t="shared" si="353"/>
        <v>794.63764506769826</v>
      </c>
      <c r="J325" s="183">
        <f t="shared" si="349"/>
        <v>675.44199830754349</v>
      </c>
      <c r="K325" s="163" t="s">
        <v>1331</v>
      </c>
      <c r="L325" s="107">
        <f t="shared" si="354"/>
        <v>119.19564676015477</v>
      </c>
      <c r="M325" s="16">
        <f t="shared" si="355"/>
        <v>343.61250000000001</v>
      </c>
      <c r="N325" s="187">
        <f t="shared" si="348"/>
        <v>451.0251450676983</v>
      </c>
      <c r="O325" s="16">
        <f t="shared" si="356"/>
        <v>13.612500000000001</v>
      </c>
      <c r="P325" s="128">
        <v>165</v>
      </c>
      <c r="Q325" s="104">
        <f t="shared" si="357"/>
        <v>57.375000000000007</v>
      </c>
      <c r="R325" s="20">
        <f t="shared" si="358"/>
        <v>0.70302501842849985</v>
      </c>
      <c r="S325" s="17">
        <f t="shared" si="359"/>
        <v>573.01011605415863</v>
      </c>
      <c r="T325" s="162"/>
      <c r="U325" s="50">
        <f t="shared" si="351"/>
        <v>165</v>
      </c>
      <c r="V325" s="162">
        <f t="shared" si="350"/>
        <v>165</v>
      </c>
      <c r="W325" s="16">
        <f>P7</f>
        <v>40</v>
      </c>
    </row>
    <row r="326" spans="1:23" ht="18" x14ac:dyDescent="0.4">
      <c r="A326" s="21"/>
      <c r="B326" s="213">
        <v>1</v>
      </c>
      <c r="C326" s="63">
        <v>32</v>
      </c>
      <c r="D326" s="106" t="s">
        <v>106</v>
      </c>
      <c r="E326" s="54" t="s">
        <v>961</v>
      </c>
      <c r="F326" s="14">
        <v>0.5</v>
      </c>
      <c r="G326" s="5" t="s">
        <v>405</v>
      </c>
      <c r="H326" s="59">
        <f t="shared" si="352"/>
        <v>359.09385880077372</v>
      </c>
      <c r="I326" s="179">
        <f t="shared" si="353"/>
        <v>256.33757253384914</v>
      </c>
      <c r="J326" s="183">
        <f t="shared" si="349"/>
        <v>217.88693665377176</v>
      </c>
      <c r="K326" s="163" t="s">
        <v>1332</v>
      </c>
      <c r="L326" s="107">
        <f t="shared" si="354"/>
        <v>38.450635880077385</v>
      </c>
      <c r="M326" s="16">
        <f t="shared" si="355"/>
        <v>50.825000000000003</v>
      </c>
      <c r="N326" s="187">
        <f t="shared" si="348"/>
        <v>205.51257253384915</v>
      </c>
      <c r="O326" s="16">
        <f t="shared" si="356"/>
        <v>0.82500000000000007</v>
      </c>
      <c r="P326" s="128">
        <v>10</v>
      </c>
      <c r="Q326" s="104">
        <f t="shared" si="357"/>
        <v>28.687500000000004</v>
      </c>
      <c r="R326" s="20">
        <f t="shared" si="358"/>
        <v>0.84585755568555054</v>
      </c>
      <c r="S326" s="17">
        <f t="shared" si="359"/>
        <v>222.37005802707932</v>
      </c>
      <c r="T326" s="162"/>
      <c r="U326" s="50">
        <f t="shared" si="351"/>
        <v>10</v>
      </c>
      <c r="V326" s="162">
        <f t="shared" si="350"/>
        <v>10</v>
      </c>
      <c r="W326" s="16">
        <v>0</v>
      </c>
    </row>
    <row r="327" spans="1:23" ht="18" x14ac:dyDescent="0.4">
      <c r="A327" s="21"/>
      <c r="B327" s="213">
        <v>1</v>
      </c>
      <c r="C327" s="63">
        <v>32</v>
      </c>
      <c r="D327" s="106" t="s">
        <v>107</v>
      </c>
      <c r="E327" s="54" t="s">
        <v>361</v>
      </c>
      <c r="F327" s="14">
        <v>1.5</v>
      </c>
      <c r="G327" s="5" t="s">
        <v>406</v>
      </c>
      <c r="H327" s="59">
        <f t="shared" si="352"/>
        <v>1230.9940764023213</v>
      </c>
      <c r="I327" s="179">
        <f t="shared" si="353"/>
        <v>922.72521760154746</v>
      </c>
      <c r="J327" s="183">
        <f t="shared" si="349"/>
        <v>784.31643496131528</v>
      </c>
      <c r="K327" s="163" t="s">
        <v>1333</v>
      </c>
      <c r="L327" s="107">
        <f t="shared" si="354"/>
        <v>138.40878264023218</v>
      </c>
      <c r="M327" s="16">
        <f t="shared" si="355"/>
        <v>306.1875</v>
      </c>
      <c r="N327" s="187">
        <f t="shared" si="348"/>
        <v>616.53771760154746</v>
      </c>
      <c r="O327" s="16">
        <f t="shared" si="356"/>
        <v>6.1875</v>
      </c>
      <c r="P327" s="128">
        <v>75</v>
      </c>
      <c r="Q327" s="104">
        <f t="shared" si="357"/>
        <v>86.062500000000014</v>
      </c>
      <c r="R327" s="20">
        <f t="shared" si="358"/>
        <v>0.81874343866450805</v>
      </c>
      <c r="S327" s="17">
        <f t="shared" si="359"/>
        <v>733.48017408123792</v>
      </c>
      <c r="T327" s="162"/>
      <c r="U327" s="50">
        <f t="shared" si="351"/>
        <v>75</v>
      </c>
      <c r="V327" s="162">
        <f t="shared" si="350"/>
        <v>75</v>
      </c>
      <c r="W327" s="55">
        <v>0</v>
      </c>
    </row>
    <row r="328" spans="1:23" ht="18" x14ac:dyDescent="0.4">
      <c r="A328" s="21"/>
      <c r="B328" s="213">
        <v>1</v>
      </c>
      <c r="C328" s="63">
        <v>32</v>
      </c>
      <c r="D328" s="106" t="s">
        <v>108</v>
      </c>
      <c r="E328" s="54" t="s">
        <v>362</v>
      </c>
      <c r="F328" s="14">
        <v>0.25</v>
      </c>
      <c r="G328" s="5" t="s">
        <v>432</v>
      </c>
      <c r="H328" s="59">
        <f t="shared" si="352"/>
        <v>186.46442940038685</v>
      </c>
      <c r="I328" s="179">
        <f t="shared" si="353"/>
        <v>135.08628626692456</v>
      </c>
      <c r="J328" s="183">
        <f t="shared" si="349"/>
        <v>114.82334332688588</v>
      </c>
      <c r="K328" s="163" t="s">
        <v>1334</v>
      </c>
      <c r="L328" s="107">
        <f t="shared" si="354"/>
        <v>20.262942940038684</v>
      </c>
      <c r="M328" s="16">
        <f t="shared" si="355"/>
        <v>32.33</v>
      </c>
      <c r="N328" s="187">
        <f t="shared" si="348"/>
        <v>102.75628626692458</v>
      </c>
      <c r="O328" s="16">
        <f t="shared" si="356"/>
        <v>0.33</v>
      </c>
      <c r="P328" s="128">
        <v>4</v>
      </c>
      <c r="Q328" s="104">
        <f t="shared" si="357"/>
        <v>14.343750000000002</v>
      </c>
      <c r="R328" s="20">
        <f t="shared" si="358"/>
        <v>0.86176428032745311</v>
      </c>
      <c r="S328" s="17">
        <f t="shared" si="359"/>
        <v>129.10236234687298</v>
      </c>
      <c r="T328" s="162"/>
      <c r="U328" s="50">
        <f t="shared" si="351"/>
        <v>4</v>
      </c>
      <c r="V328" s="162">
        <f t="shared" si="350"/>
        <v>4</v>
      </c>
      <c r="W328" s="55">
        <v>0</v>
      </c>
    </row>
    <row r="329" spans="1:23" ht="18" x14ac:dyDescent="0.4">
      <c r="A329" s="21"/>
      <c r="B329" s="213">
        <v>1</v>
      </c>
      <c r="C329" s="63">
        <v>32</v>
      </c>
      <c r="D329" s="106" t="s">
        <v>109</v>
      </c>
      <c r="E329" s="103" t="s">
        <v>147</v>
      </c>
      <c r="F329" s="14">
        <v>0.5</v>
      </c>
      <c r="G329" s="5" t="s">
        <v>433</v>
      </c>
      <c r="H329" s="59">
        <f t="shared" si="352"/>
        <v>634.86885880077375</v>
      </c>
      <c r="I329" s="179">
        <f t="shared" si="353"/>
        <v>532.11257253384917</v>
      </c>
      <c r="J329" s="183">
        <f t="shared" si="349"/>
        <v>452.29568665377178</v>
      </c>
      <c r="K329" s="163" t="s">
        <v>1335</v>
      </c>
      <c r="L329" s="107">
        <f t="shared" si="354"/>
        <v>79.816885880077393</v>
      </c>
      <c r="M329" s="16">
        <f t="shared" si="355"/>
        <v>326.60000000000002</v>
      </c>
      <c r="N329" s="187">
        <f t="shared" si="348"/>
        <v>205.51257253384915</v>
      </c>
      <c r="O329" s="16">
        <f t="shared" si="356"/>
        <v>6.6000000000000005</v>
      </c>
      <c r="P329" s="128">
        <v>80</v>
      </c>
      <c r="Q329" s="104">
        <f t="shared" si="357"/>
        <v>28.687500000000004</v>
      </c>
      <c r="R329" s="20">
        <f t="shared" si="358"/>
        <v>0.78334001872758563</v>
      </c>
      <c r="S329" s="17">
        <f t="shared" si="359"/>
        <v>386.99005802707933</v>
      </c>
      <c r="T329" s="162"/>
      <c r="U329" s="50">
        <f t="shared" si="351"/>
        <v>80</v>
      </c>
      <c r="V329" s="162">
        <f t="shared" si="350"/>
        <v>80</v>
      </c>
      <c r="W329" s="16">
        <v>0</v>
      </c>
    </row>
    <row r="330" spans="1:23" ht="18" x14ac:dyDescent="0.4">
      <c r="A330" s="21"/>
      <c r="B330" s="213">
        <v>1</v>
      </c>
      <c r="C330" s="63">
        <v>32</v>
      </c>
      <c r="D330" s="106" t="s">
        <v>110</v>
      </c>
      <c r="E330" s="54" t="s">
        <v>1212</v>
      </c>
      <c r="F330" s="14">
        <v>0.5</v>
      </c>
      <c r="G330" s="5" t="s">
        <v>434</v>
      </c>
      <c r="H330" s="59">
        <f t="shared" si="352"/>
        <v>857.65635880077366</v>
      </c>
      <c r="I330" s="179">
        <f t="shared" si="353"/>
        <v>734.9000725338492</v>
      </c>
      <c r="J330" s="183">
        <f t="shared" si="349"/>
        <v>624.66506165377177</v>
      </c>
      <c r="K330" s="163" t="s">
        <v>1164</v>
      </c>
      <c r="L330" s="107">
        <f t="shared" si="354"/>
        <v>110.23501088007743</v>
      </c>
      <c r="M330" s="16">
        <f t="shared" si="355"/>
        <v>489.38749999999999</v>
      </c>
      <c r="N330" s="187">
        <f t="shared" si="348"/>
        <v>245.51257253384915</v>
      </c>
      <c r="O330" s="16">
        <f t="shared" si="356"/>
        <v>19.387499999999999</v>
      </c>
      <c r="P330" s="128">
        <v>235</v>
      </c>
      <c r="Q330" s="104">
        <f t="shared" si="357"/>
        <v>28.687500000000004</v>
      </c>
      <c r="R330" s="20">
        <f t="shared" si="358"/>
        <v>0.61481157700258404</v>
      </c>
      <c r="S330" s="17">
        <f t="shared" si="359"/>
        <v>425.22005802707935</v>
      </c>
      <c r="T330" s="162"/>
      <c r="U330" s="50">
        <f t="shared" si="351"/>
        <v>235</v>
      </c>
      <c r="V330" s="162">
        <f t="shared" si="350"/>
        <v>235</v>
      </c>
      <c r="W330" s="16">
        <f>P7</f>
        <v>40</v>
      </c>
    </row>
    <row r="331" spans="1:23" ht="18" x14ac:dyDescent="0.4">
      <c r="A331" s="21"/>
      <c r="B331" s="213">
        <v>1</v>
      </c>
      <c r="C331" s="63">
        <v>32</v>
      </c>
      <c r="D331" s="106" t="s">
        <v>111</v>
      </c>
      <c r="E331" s="103" t="s">
        <v>146</v>
      </c>
      <c r="F331" s="14">
        <v>0.25</v>
      </c>
      <c r="G331" s="5" t="s">
        <v>435</v>
      </c>
      <c r="H331" s="59">
        <f t="shared" si="352"/>
        <v>296.44442940038687</v>
      </c>
      <c r="I331" s="179">
        <f t="shared" si="353"/>
        <v>245.06628626692458</v>
      </c>
      <c r="J331" s="183">
        <f t="shared" si="349"/>
        <v>208.30634332688589</v>
      </c>
      <c r="K331" s="163" t="s">
        <v>1165</v>
      </c>
      <c r="L331" s="107">
        <f t="shared" si="354"/>
        <v>36.759942940038684</v>
      </c>
      <c r="M331" s="16">
        <f t="shared" si="355"/>
        <v>142.31</v>
      </c>
      <c r="N331" s="187">
        <f t="shared" si="348"/>
        <v>102.75628626692458</v>
      </c>
      <c r="O331" s="16">
        <f t="shared" si="356"/>
        <v>2.31</v>
      </c>
      <c r="P331" s="128">
        <v>28</v>
      </c>
      <c r="Q331" s="104">
        <f t="shared" si="357"/>
        <v>14.343750000000002</v>
      </c>
      <c r="R331" s="20">
        <f t="shared" si="358"/>
        <v>0.81778909420709367</v>
      </c>
      <c r="S331" s="17">
        <f t="shared" si="359"/>
        <v>191.48636234687302</v>
      </c>
      <c r="T331" s="162"/>
      <c r="U331" s="50">
        <f t="shared" si="351"/>
        <v>28</v>
      </c>
      <c r="V331" s="162">
        <f t="shared" si="350"/>
        <v>28</v>
      </c>
      <c r="W331" s="16">
        <v>0</v>
      </c>
    </row>
    <row r="332" spans="1:23" ht="18" x14ac:dyDescent="0.4">
      <c r="A332" s="21"/>
      <c r="B332" s="213">
        <v>1</v>
      </c>
      <c r="C332" s="63">
        <v>32</v>
      </c>
      <c r="D332" s="106" t="s">
        <v>112</v>
      </c>
      <c r="E332" s="54" t="s">
        <v>363</v>
      </c>
      <c r="F332" s="14">
        <v>0.5</v>
      </c>
      <c r="G332" s="5" t="s">
        <v>594</v>
      </c>
      <c r="H332" s="59">
        <f t="shared" si="352"/>
        <v>435.33135880077373</v>
      </c>
      <c r="I332" s="179">
        <f t="shared" si="353"/>
        <v>332.57507253384915</v>
      </c>
      <c r="J332" s="183">
        <f t="shared" si="349"/>
        <v>282.68881165377178</v>
      </c>
      <c r="K332" s="163" t="s">
        <v>1339</v>
      </c>
      <c r="L332" s="107">
        <f t="shared" si="354"/>
        <v>49.886260880077373</v>
      </c>
      <c r="M332" s="16">
        <f t="shared" si="355"/>
        <v>127.0625</v>
      </c>
      <c r="N332" s="187">
        <f t="shared" si="348"/>
        <v>205.51257253384915</v>
      </c>
      <c r="O332" s="16">
        <f t="shared" si="356"/>
        <v>2.0625</v>
      </c>
      <c r="P332" s="128">
        <v>25</v>
      </c>
      <c r="Q332" s="104">
        <f t="shared" si="357"/>
        <v>28.687500000000004</v>
      </c>
      <c r="R332" s="20">
        <f t="shared" si="358"/>
        <v>0.83236867521294511</v>
      </c>
      <c r="S332" s="17">
        <f t="shared" si="359"/>
        <v>271.36005802707933</v>
      </c>
      <c r="T332" s="162"/>
      <c r="U332" s="50">
        <f t="shared" si="351"/>
        <v>25</v>
      </c>
      <c r="V332" s="162">
        <f t="shared" si="350"/>
        <v>25</v>
      </c>
      <c r="W332" s="16">
        <v>0</v>
      </c>
    </row>
    <row r="333" spans="1:23" ht="18" x14ac:dyDescent="0.4">
      <c r="A333" s="21"/>
      <c r="B333" s="213">
        <v>1</v>
      </c>
      <c r="C333" s="63">
        <v>32</v>
      </c>
      <c r="D333" s="106" t="s">
        <v>113</v>
      </c>
      <c r="E333" s="5" t="s">
        <v>607</v>
      </c>
      <c r="F333" s="14">
        <v>0.25</v>
      </c>
      <c r="G333" s="5" t="s">
        <v>608</v>
      </c>
      <c r="H333" s="59">
        <f t="shared" si="352"/>
        <v>204.95942940038685</v>
      </c>
      <c r="I333" s="179">
        <f t="shared" si="353"/>
        <v>153.58128626692456</v>
      </c>
      <c r="J333" s="183">
        <f t="shared" si="349"/>
        <v>130.54409332688587</v>
      </c>
      <c r="K333" s="163" t="s">
        <v>1340</v>
      </c>
      <c r="L333" s="107">
        <f t="shared" si="354"/>
        <v>23.037192940038693</v>
      </c>
      <c r="M333" s="16">
        <f t="shared" si="355"/>
        <v>50.825000000000003</v>
      </c>
      <c r="N333" s="187">
        <f t="shared" si="348"/>
        <v>102.75628626692458</v>
      </c>
      <c r="O333" s="16">
        <f t="shared" si="356"/>
        <v>0.82500000000000007</v>
      </c>
      <c r="P333" s="128">
        <v>10</v>
      </c>
      <c r="Q333" s="104">
        <f t="shared" si="357"/>
        <v>14.343750000000002</v>
      </c>
      <c r="R333" s="20">
        <f t="shared" si="358"/>
        <v>0.8361209844521249</v>
      </c>
      <c r="S333" s="17">
        <f t="shared" si="359"/>
        <v>137.49836234687299</v>
      </c>
      <c r="T333" s="162"/>
      <c r="U333" s="50">
        <f t="shared" si="351"/>
        <v>10</v>
      </c>
      <c r="V333" s="162">
        <f t="shared" si="350"/>
        <v>10</v>
      </c>
      <c r="W333" s="16">
        <v>0</v>
      </c>
    </row>
    <row r="334" spans="1:23" ht="18" x14ac:dyDescent="0.4">
      <c r="A334" s="21"/>
      <c r="B334" s="213">
        <v>1</v>
      </c>
      <c r="C334" s="63">
        <v>32</v>
      </c>
      <c r="D334" s="106" t="s">
        <v>114</v>
      </c>
      <c r="E334" s="5" t="s">
        <v>473</v>
      </c>
      <c r="F334" s="14">
        <v>0.25</v>
      </c>
      <c r="G334" s="5" t="s">
        <v>474</v>
      </c>
      <c r="H334" s="59">
        <f t="shared" si="352"/>
        <v>154.13442940038686</v>
      </c>
      <c r="I334" s="179">
        <f t="shared" si="353"/>
        <v>102.75628626692458</v>
      </c>
      <c r="J334" s="183">
        <f t="shared" si="349"/>
        <v>87.342843326885884</v>
      </c>
      <c r="K334" s="163" t="s">
        <v>1341</v>
      </c>
      <c r="L334" s="107">
        <f t="shared" si="354"/>
        <v>15.413442940038692</v>
      </c>
      <c r="M334" s="16">
        <f t="shared" si="355"/>
        <v>0</v>
      </c>
      <c r="N334" s="187">
        <f t="shared" si="348"/>
        <v>102.75628626692458</v>
      </c>
      <c r="O334" s="16">
        <f t="shared" si="356"/>
        <v>0</v>
      </c>
      <c r="P334" s="128">
        <v>0</v>
      </c>
      <c r="Q334" s="104">
        <f t="shared" si="357"/>
        <v>14.343750000000002</v>
      </c>
      <c r="R334" s="20">
        <f t="shared" si="358"/>
        <v>0.86041000000000001</v>
      </c>
      <c r="S334" s="17">
        <f t="shared" si="359"/>
        <v>107.50502901353966</v>
      </c>
      <c r="T334" s="162"/>
      <c r="U334" s="50">
        <f t="shared" si="351"/>
        <v>0</v>
      </c>
      <c r="V334" s="162">
        <f t="shared" si="350"/>
        <v>0</v>
      </c>
      <c r="W334" s="16">
        <v>0</v>
      </c>
    </row>
    <row r="335" spans="1:23" ht="18" x14ac:dyDescent="0.4">
      <c r="A335" s="21"/>
      <c r="B335" s="213">
        <v>1</v>
      </c>
      <c r="C335" s="63">
        <v>32</v>
      </c>
      <c r="D335" s="106" t="s">
        <v>115</v>
      </c>
      <c r="E335" s="54" t="s">
        <v>364</v>
      </c>
      <c r="F335" s="14">
        <v>0.5</v>
      </c>
      <c r="G335" s="5" t="s">
        <v>475</v>
      </c>
      <c r="H335" s="59">
        <f t="shared" si="352"/>
        <v>344.76385880077373</v>
      </c>
      <c r="I335" s="179">
        <f t="shared" si="353"/>
        <v>242.00757253384916</v>
      </c>
      <c r="J335" s="183">
        <f t="shared" si="349"/>
        <v>205.70643665377179</v>
      </c>
      <c r="K335" s="163" t="s">
        <v>1342</v>
      </c>
      <c r="L335" s="107">
        <f t="shared" si="354"/>
        <v>36.301135880077368</v>
      </c>
      <c r="M335" s="16">
        <f t="shared" si="355"/>
        <v>36.494999999999997</v>
      </c>
      <c r="N335" s="187">
        <f t="shared" si="348"/>
        <v>205.51257253384915</v>
      </c>
      <c r="O335" s="16">
        <f t="shared" si="356"/>
        <v>0.495</v>
      </c>
      <c r="P335" s="128">
        <v>6</v>
      </c>
      <c r="Q335" s="104">
        <f t="shared" si="357"/>
        <v>28.687500000000004</v>
      </c>
      <c r="R335" s="20">
        <f t="shared" si="358"/>
        <v>0.85462231767529051</v>
      </c>
      <c r="S335" s="17">
        <f t="shared" si="359"/>
        <v>214.10605802707931</v>
      </c>
      <c r="T335" s="162"/>
      <c r="U335" s="50">
        <f t="shared" si="351"/>
        <v>6</v>
      </c>
      <c r="V335" s="162">
        <f t="shared" si="350"/>
        <v>6</v>
      </c>
      <c r="W335" s="16">
        <v>0</v>
      </c>
    </row>
    <row r="336" spans="1:23" ht="18" x14ac:dyDescent="0.4">
      <c r="A336" s="21"/>
      <c r="B336" s="213">
        <v>1</v>
      </c>
      <c r="C336" s="63">
        <v>32</v>
      </c>
      <c r="D336" s="106" t="s">
        <v>116</v>
      </c>
      <c r="E336" s="5" t="s">
        <v>476</v>
      </c>
      <c r="F336" s="14">
        <v>0.5</v>
      </c>
      <c r="G336" s="5" t="s">
        <v>477</v>
      </c>
      <c r="H336" s="59">
        <f t="shared" si="352"/>
        <v>308.26885880077373</v>
      </c>
      <c r="I336" s="179">
        <f t="shared" si="353"/>
        <v>205.51257253384915</v>
      </c>
      <c r="J336" s="183">
        <f t="shared" si="349"/>
        <v>174.68568665377177</v>
      </c>
      <c r="K336" s="163" t="s">
        <v>1460</v>
      </c>
      <c r="L336" s="107">
        <f t="shared" si="354"/>
        <v>30.826885880077384</v>
      </c>
      <c r="M336" s="16">
        <f t="shared" si="355"/>
        <v>0</v>
      </c>
      <c r="N336" s="187">
        <f t="shared" si="348"/>
        <v>205.51257253384915</v>
      </c>
      <c r="O336" s="16">
        <f t="shared" si="356"/>
        <v>0</v>
      </c>
      <c r="P336" s="128">
        <v>0</v>
      </c>
      <c r="Q336" s="104">
        <f t="shared" si="357"/>
        <v>28.687500000000004</v>
      </c>
      <c r="R336" s="20">
        <f t="shared" si="358"/>
        <v>0.86041000000000001</v>
      </c>
      <c r="S336" s="17">
        <f t="shared" si="359"/>
        <v>189.71005802707933</v>
      </c>
      <c r="T336" s="162"/>
      <c r="U336" s="50">
        <f t="shared" si="351"/>
        <v>0</v>
      </c>
      <c r="V336" s="162">
        <f t="shared" si="350"/>
        <v>0</v>
      </c>
      <c r="W336" s="16">
        <v>0</v>
      </c>
    </row>
    <row r="337" spans="1:23" ht="18" x14ac:dyDescent="0.4">
      <c r="A337" s="21"/>
      <c r="B337" s="213">
        <v>1</v>
      </c>
      <c r="C337" s="63">
        <v>32</v>
      </c>
      <c r="D337" s="106" t="s">
        <v>117</v>
      </c>
      <c r="E337" s="54" t="s">
        <v>1603</v>
      </c>
      <c r="F337" s="14">
        <v>0.5</v>
      </c>
      <c r="G337" s="5" t="s">
        <v>604</v>
      </c>
      <c r="H337" s="59">
        <f t="shared" si="352"/>
        <v>435.33135880077373</v>
      </c>
      <c r="I337" s="179">
        <f t="shared" si="353"/>
        <v>332.57507253384915</v>
      </c>
      <c r="J337" s="183">
        <f t="shared" si="349"/>
        <v>282.68881165377178</v>
      </c>
      <c r="K337" s="163" t="s">
        <v>1461</v>
      </c>
      <c r="L337" s="107">
        <f t="shared" si="354"/>
        <v>49.886260880077373</v>
      </c>
      <c r="M337" s="16">
        <f t="shared" si="355"/>
        <v>127.0625</v>
      </c>
      <c r="N337" s="187">
        <f t="shared" si="348"/>
        <v>205.51257253384915</v>
      </c>
      <c r="O337" s="16">
        <f t="shared" si="356"/>
        <v>2.0625</v>
      </c>
      <c r="P337" s="128">
        <v>25</v>
      </c>
      <c r="Q337" s="104">
        <f t="shared" si="357"/>
        <v>28.687500000000004</v>
      </c>
      <c r="R337" s="20">
        <f t="shared" si="358"/>
        <v>0.83236867521294511</v>
      </c>
      <c r="S337" s="17">
        <f t="shared" si="359"/>
        <v>271.36005802707933</v>
      </c>
      <c r="T337" s="162"/>
      <c r="U337" s="50">
        <f t="shared" si="351"/>
        <v>25</v>
      </c>
      <c r="V337" s="162">
        <f t="shared" si="350"/>
        <v>25</v>
      </c>
      <c r="W337" s="16">
        <v>0</v>
      </c>
    </row>
    <row r="338" spans="1:23" ht="18" x14ac:dyDescent="0.4">
      <c r="A338" s="21"/>
      <c r="B338" s="213">
        <v>1</v>
      </c>
      <c r="C338" s="63">
        <v>32</v>
      </c>
      <c r="D338" s="106" t="s">
        <v>118</v>
      </c>
      <c r="E338" s="5" t="s">
        <v>1153</v>
      </c>
      <c r="F338" s="14">
        <v>1</v>
      </c>
      <c r="G338" s="5" t="s">
        <v>605</v>
      </c>
      <c r="H338" s="59">
        <f t="shared" si="352"/>
        <v>941.90021760154741</v>
      </c>
      <c r="I338" s="179">
        <f t="shared" si="353"/>
        <v>716.38764506769826</v>
      </c>
      <c r="J338" s="183">
        <f t="shared" si="349"/>
        <v>608.92949830754355</v>
      </c>
      <c r="K338" s="163" t="s">
        <v>1286</v>
      </c>
      <c r="L338" s="107">
        <f t="shared" si="354"/>
        <v>107.4581467601547</v>
      </c>
      <c r="M338" s="16">
        <f t="shared" si="355"/>
        <v>265.36250000000001</v>
      </c>
      <c r="N338" s="187">
        <f t="shared" si="348"/>
        <v>451.0251450676983</v>
      </c>
      <c r="O338" s="16">
        <f t="shared" si="356"/>
        <v>5.3624999999999998</v>
      </c>
      <c r="P338" s="128">
        <v>65</v>
      </c>
      <c r="Q338" s="104">
        <f t="shared" si="357"/>
        <v>57.375000000000007</v>
      </c>
      <c r="R338" s="20">
        <f t="shared" si="358"/>
        <v>0.82169220689459432</v>
      </c>
      <c r="S338" s="17">
        <f t="shared" si="359"/>
        <v>563.74344938749186</v>
      </c>
      <c r="T338" s="162"/>
      <c r="U338" s="50">
        <f t="shared" si="351"/>
        <v>65</v>
      </c>
      <c r="V338" s="162">
        <f t="shared" si="350"/>
        <v>65</v>
      </c>
      <c r="W338" s="16">
        <f>P7</f>
        <v>40</v>
      </c>
    </row>
    <row r="339" spans="1:23" ht="18" x14ac:dyDescent="0.4">
      <c r="A339" s="21"/>
      <c r="B339" s="213">
        <v>1</v>
      </c>
      <c r="C339" s="63">
        <v>32</v>
      </c>
      <c r="D339" s="106" t="s">
        <v>119</v>
      </c>
      <c r="E339" s="103" t="s">
        <v>148</v>
      </c>
      <c r="F339" s="14">
        <v>0.5</v>
      </c>
      <c r="G339" s="5" t="s">
        <v>478</v>
      </c>
      <c r="H339" s="59">
        <f t="shared" si="352"/>
        <v>520.74385880077375</v>
      </c>
      <c r="I339" s="179">
        <f t="shared" si="353"/>
        <v>397.98757253384917</v>
      </c>
      <c r="J339" s="183">
        <f t="shared" si="349"/>
        <v>338.28943665377182</v>
      </c>
      <c r="K339" s="163" t="s">
        <v>1287</v>
      </c>
      <c r="L339" s="107">
        <f t="shared" si="354"/>
        <v>59.698135880077359</v>
      </c>
      <c r="M339" s="16">
        <f t="shared" si="355"/>
        <v>152.47499999999999</v>
      </c>
      <c r="N339" s="187">
        <f t="shared" si="348"/>
        <v>245.51257253384915</v>
      </c>
      <c r="O339" s="16">
        <f t="shared" si="356"/>
        <v>2.4750000000000001</v>
      </c>
      <c r="P339" s="128">
        <v>30</v>
      </c>
      <c r="Q339" s="104">
        <f t="shared" si="357"/>
        <v>28.687500000000004</v>
      </c>
      <c r="R339" s="20">
        <f t="shared" si="358"/>
        <v>0.84632057827685536</v>
      </c>
      <c r="S339" s="17">
        <f t="shared" si="359"/>
        <v>319.69005802707932</v>
      </c>
      <c r="T339" s="162"/>
      <c r="U339" s="50">
        <f t="shared" si="351"/>
        <v>30</v>
      </c>
      <c r="V339" s="162">
        <f t="shared" si="350"/>
        <v>30</v>
      </c>
      <c r="W339" s="16">
        <f>P7</f>
        <v>40</v>
      </c>
    </row>
    <row r="340" spans="1:23" ht="18" x14ac:dyDescent="0.4">
      <c r="A340" s="21"/>
      <c r="B340" s="213">
        <v>1</v>
      </c>
      <c r="C340" s="63">
        <v>32</v>
      </c>
      <c r="D340" s="106" t="s">
        <v>120</v>
      </c>
      <c r="E340" s="5" t="s">
        <v>992</v>
      </c>
      <c r="F340" s="14">
        <v>0.25</v>
      </c>
      <c r="G340" s="5" t="s">
        <v>479</v>
      </c>
      <c r="H340" s="59">
        <f t="shared" si="352"/>
        <v>215.12442940038687</v>
      </c>
      <c r="I340" s="179">
        <f t="shared" si="353"/>
        <v>163.74628626692459</v>
      </c>
      <c r="J340" s="183">
        <f t="shared" si="349"/>
        <v>139.18434332688588</v>
      </c>
      <c r="K340" s="163" t="s">
        <v>1288</v>
      </c>
      <c r="L340" s="107">
        <f t="shared" si="354"/>
        <v>24.561942940038705</v>
      </c>
      <c r="M340" s="16">
        <f t="shared" si="355"/>
        <v>60.99</v>
      </c>
      <c r="N340" s="187">
        <f t="shared" si="348"/>
        <v>102.75628626692458</v>
      </c>
      <c r="O340" s="16">
        <f t="shared" si="356"/>
        <v>0.99</v>
      </c>
      <c r="P340" s="128">
        <v>12</v>
      </c>
      <c r="Q340" s="104">
        <f t="shared" si="357"/>
        <v>14.343750000000002</v>
      </c>
      <c r="R340" s="20">
        <f t="shared" si="358"/>
        <v>0.83307255008249181</v>
      </c>
      <c r="S340" s="17">
        <f t="shared" si="359"/>
        <v>143.49702901353967</v>
      </c>
      <c r="T340" s="162"/>
      <c r="U340" s="50">
        <f t="shared" si="351"/>
        <v>12</v>
      </c>
      <c r="V340" s="162">
        <f t="shared" si="350"/>
        <v>12</v>
      </c>
      <c r="W340" s="55">
        <v>0</v>
      </c>
    </row>
    <row r="341" spans="1:23" ht="18" x14ac:dyDescent="0.4">
      <c r="A341" s="21"/>
      <c r="B341" s="213">
        <v>1</v>
      </c>
      <c r="C341" s="63">
        <v>32</v>
      </c>
      <c r="D341" s="106" t="s">
        <v>121</v>
      </c>
      <c r="E341" s="5" t="s">
        <v>993</v>
      </c>
      <c r="F341" s="14">
        <v>1.25</v>
      </c>
      <c r="G341" s="5" t="s">
        <v>480</v>
      </c>
      <c r="H341" s="59">
        <f t="shared" si="352"/>
        <v>1075.6221470019343</v>
      </c>
      <c r="I341" s="179">
        <f t="shared" si="353"/>
        <v>798.73143133462281</v>
      </c>
      <c r="J341" s="183">
        <f t="shared" si="349"/>
        <v>678.92171663442934</v>
      </c>
      <c r="K341" s="163" t="s">
        <v>1270</v>
      </c>
      <c r="L341" s="107">
        <f t="shared" si="354"/>
        <v>119.80971470019347</v>
      </c>
      <c r="M341" s="16">
        <f t="shared" si="355"/>
        <v>244.95</v>
      </c>
      <c r="N341" s="187">
        <f t="shared" si="348"/>
        <v>553.78143133462288</v>
      </c>
      <c r="O341" s="16">
        <f t="shared" si="356"/>
        <v>4.95</v>
      </c>
      <c r="P341" s="128">
        <v>60</v>
      </c>
      <c r="Q341" s="104">
        <f t="shared" si="357"/>
        <v>71.718750000000014</v>
      </c>
      <c r="R341" s="20">
        <f t="shared" si="358"/>
        <v>0.82889273585786349</v>
      </c>
      <c r="S341" s="17">
        <f t="shared" si="359"/>
        <v>636.85657363912674</v>
      </c>
      <c r="T341" s="162"/>
      <c r="U341" s="50">
        <f t="shared" si="351"/>
        <v>60</v>
      </c>
      <c r="V341" s="162">
        <f t="shared" si="350"/>
        <v>60</v>
      </c>
      <c r="W341" s="16">
        <f>P7</f>
        <v>40</v>
      </c>
    </row>
    <row r="342" spans="1:23" ht="18" x14ac:dyDescent="0.4">
      <c r="A342" s="21"/>
      <c r="B342" s="213">
        <v>1</v>
      </c>
      <c r="C342" s="63">
        <v>32</v>
      </c>
      <c r="D342" s="106" t="s">
        <v>122</v>
      </c>
      <c r="E342" s="5" t="s">
        <v>1054</v>
      </c>
      <c r="F342" s="14">
        <v>1.25</v>
      </c>
      <c r="G342" s="5" t="s">
        <v>481</v>
      </c>
      <c r="H342" s="59">
        <f t="shared" si="352"/>
        <v>1136.8596470019343</v>
      </c>
      <c r="I342" s="179">
        <f t="shared" si="353"/>
        <v>859.96893133462288</v>
      </c>
      <c r="J342" s="183">
        <f t="shared" si="349"/>
        <v>730.97359163442945</v>
      </c>
      <c r="K342" s="163" t="s">
        <v>1271</v>
      </c>
      <c r="L342" s="107">
        <f t="shared" si="354"/>
        <v>128.99533970019343</v>
      </c>
      <c r="M342" s="16">
        <f t="shared" si="355"/>
        <v>306.1875</v>
      </c>
      <c r="N342" s="187">
        <f t="shared" si="348"/>
        <v>553.78143133462288</v>
      </c>
      <c r="O342" s="16">
        <f t="shared" si="356"/>
        <v>6.1875</v>
      </c>
      <c r="P342" s="128">
        <v>75</v>
      </c>
      <c r="Q342" s="104">
        <f t="shared" si="357"/>
        <v>71.718750000000014</v>
      </c>
      <c r="R342" s="20">
        <f t="shared" si="358"/>
        <v>0.82219561145924402</v>
      </c>
      <c r="S342" s="17">
        <f t="shared" si="359"/>
        <v>678.98943078198397</v>
      </c>
      <c r="T342" s="162"/>
      <c r="U342" s="50">
        <f t="shared" si="351"/>
        <v>75</v>
      </c>
      <c r="V342" s="162">
        <f t="shared" si="350"/>
        <v>75</v>
      </c>
      <c r="W342" s="16">
        <f>P7</f>
        <v>40</v>
      </c>
    </row>
    <row r="343" spans="1:23" ht="18" x14ac:dyDescent="0.4">
      <c r="A343" s="21"/>
      <c r="B343" s="213">
        <v>1</v>
      </c>
      <c r="C343" s="63">
        <v>32</v>
      </c>
      <c r="D343" s="106" t="s">
        <v>123</v>
      </c>
      <c r="E343" s="54" t="s">
        <v>1213</v>
      </c>
      <c r="F343" s="14">
        <v>0.5</v>
      </c>
      <c r="G343" s="5" t="s">
        <v>482</v>
      </c>
      <c r="H343" s="59">
        <f t="shared" si="352"/>
        <v>613.21885880077366</v>
      </c>
      <c r="I343" s="179">
        <f t="shared" si="353"/>
        <v>490.46257253384914</v>
      </c>
      <c r="J343" s="183">
        <f t="shared" si="349"/>
        <v>416.89318665377175</v>
      </c>
      <c r="K343" s="163" t="s">
        <v>1272</v>
      </c>
      <c r="L343" s="107">
        <f t="shared" si="354"/>
        <v>73.569385880077391</v>
      </c>
      <c r="M343" s="16">
        <f t="shared" si="355"/>
        <v>244.95</v>
      </c>
      <c r="N343" s="187">
        <f t="shared" si="348"/>
        <v>245.51257253384915</v>
      </c>
      <c r="O343" s="16">
        <f t="shared" si="356"/>
        <v>4.95</v>
      </c>
      <c r="P343" s="128">
        <v>60</v>
      </c>
      <c r="Q343" s="104">
        <f t="shared" si="357"/>
        <v>28.687500000000004</v>
      </c>
      <c r="R343" s="20">
        <f t="shared" si="358"/>
        <v>0.80908329148084457</v>
      </c>
      <c r="S343" s="17">
        <f t="shared" si="359"/>
        <v>369.67005802707934</v>
      </c>
      <c r="T343" s="162"/>
      <c r="U343" s="50">
        <f t="shared" si="351"/>
        <v>60</v>
      </c>
      <c r="V343" s="162">
        <f t="shared" si="350"/>
        <v>60</v>
      </c>
      <c r="W343" s="16">
        <f>P7</f>
        <v>40</v>
      </c>
    </row>
    <row r="344" spans="1:23" ht="18.5" thickBot="1" x14ac:dyDescent="0.45">
      <c r="A344" s="162"/>
      <c r="B344" s="214">
        <v>1</v>
      </c>
      <c r="C344" s="64">
        <v>32</v>
      </c>
      <c r="D344" s="112" t="s">
        <v>1580</v>
      </c>
      <c r="E344" s="6" t="s">
        <v>1581</v>
      </c>
      <c r="F344" s="15">
        <v>0.09</v>
      </c>
      <c r="G344" s="6" t="s">
        <v>482</v>
      </c>
      <c r="H344" s="177">
        <f t="shared" ref="H344" si="400">+((N344*(1+($F$6)))+M344)</f>
        <v>157.13839458413929</v>
      </c>
      <c r="I344" s="181">
        <f t="shared" ref="I344" si="401">+(N344+M344)</f>
        <v>138.64226305609284</v>
      </c>
      <c r="J344" s="186">
        <f t="shared" ref="J344" si="402">+(I344*(1-$F$5))</f>
        <v>117.84592359767892</v>
      </c>
      <c r="K344" s="56" t="s">
        <v>1272</v>
      </c>
      <c r="L344" s="108">
        <f t="shared" ref="L344" si="403">+(I344-J344)</f>
        <v>20.796339458413925</v>
      </c>
      <c r="M344" s="18">
        <f t="shared" ref="M344" si="404">+(IF(P344=0,0,IF(P344&lt;4.99,(P344*$M$3),IF(P344&lt;9.99,(P344*$M$4),IF(P344&lt;49.99,(P344*$M$5),IF(P344&lt;100,(P344*$M$6),IF(P344&gt;99.99,(P344*$M$7)))))))+(O344))</f>
        <v>101.65</v>
      </c>
      <c r="N344" s="190">
        <f t="shared" si="348"/>
        <v>36.992263056092845</v>
      </c>
      <c r="O344" s="18">
        <f t="shared" ref="O344" si="405">+(P344*$F$7)</f>
        <v>1.6500000000000001</v>
      </c>
      <c r="P344" s="129">
        <v>20</v>
      </c>
      <c r="Q344" s="105">
        <f t="shared" ref="Q344" si="406">+(F344*$F$4)</f>
        <v>5.1637500000000003</v>
      </c>
      <c r="R344" s="110">
        <f t="shared" ref="R344" si="407">(I344-(P344+O344+Q344))/I344</f>
        <v>0.80659757415275668</v>
      </c>
      <c r="S344" s="109">
        <f t="shared" ref="S344" si="408">+((($I$11+I344)-(P344+Q344+$Q$11)/(F344+($F$11)))/1.25)</f>
        <v>109.09516637707766</v>
      </c>
      <c r="T344" s="3"/>
      <c r="U344" s="111">
        <f t="shared" si="351"/>
        <v>20</v>
      </c>
      <c r="V344" s="3">
        <f t="shared" ref="V344" si="409">+(U344*$P$6)</f>
        <v>20</v>
      </c>
      <c r="W344" s="18">
        <f>P8</f>
        <v>0</v>
      </c>
    </row>
    <row r="345" spans="1:23" ht="18" x14ac:dyDescent="0.4">
      <c r="B345" s="213">
        <v>1</v>
      </c>
      <c r="C345" s="63">
        <v>33</v>
      </c>
      <c r="D345" s="106" t="s">
        <v>124</v>
      </c>
      <c r="E345" s="117" t="s">
        <v>1214</v>
      </c>
      <c r="F345" s="14">
        <v>0.5</v>
      </c>
      <c r="G345" s="5" t="s">
        <v>483</v>
      </c>
      <c r="H345" s="59">
        <f t="shared" si="352"/>
        <v>512.39385880077373</v>
      </c>
      <c r="I345" s="179">
        <f t="shared" si="353"/>
        <v>409.63757253384915</v>
      </c>
      <c r="J345" s="183">
        <f t="shared" si="349"/>
        <v>348.19193665377179</v>
      </c>
      <c r="K345" s="163" t="s">
        <v>1273</v>
      </c>
      <c r="L345" s="107">
        <f t="shared" si="354"/>
        <v>61.445635880077361</v>
      </c>
      <c r="M345" s="16">
        <f t="shared" si="355"/>
        <v>204.125</v>
      </c>
      <c r="N345" s="187">
        <f t="shared" si="348"/>
        <v>205.51257253384915</v>
      </c>
      <c r="O345" s="16">
        <f t="shared" si="356"/>
        <v>4.125</v>
      </c>
      <c r="P345" s="128">
        <v>50</v>
      </c>
      <c r="Q345" s="104">
        <f t="shared" si="357"/>
        <v>28.687500000000004</v>
      </c>
      <c r="R345" s="20">
        <f t="shared" si="358"/>
        <v>0.79783958905977292</v>
      </c>
      <c r="S345" s="17">
        <f t="shared" si="359"/>
        <v>313.01005802707931</v>
      </c>
      <c r="T345" s="162"/>
      <c r="U345" s="50">
        <f t="shared" si="351"/>
        <v>50</v>
      </c>
      <c r="V345" s="162">
        <f t="shared" si="350"/>
        <v>50</v>
      </c>
      <c r="W345" s="16">
        <v>0</v>
      </c>
    </row>
    <row r="346" spans="1:23" ht="18" x14ac:dyDescent="0.4">
      <c r="B346" s="213">
        <v>1</v>
      </c>
      <c r="C346" s="63">
        <v>33</v>
      </c>
      <c r="D346" s="106" t="s">
        <v>125</v>
      </c>
      <c r="E346" s="117" t="s">
        <v>873</v>
      </c>
      <c r="F346" s="14">
        <v>0.75</v>
      </c>
      <c r="G346" s="5" t="s">
        <v>484</v>
      </c>
      <c r="H346" s="59">
        <f t="shared" si="352"/>
        <v>727.7657882011606</v>
      </c>
      <c r="I346" s="179">
        <f t="shared" si="353"/>
        <v>573.6313588007738</v>
      </c>
      <c r="J346" s="183">
        <f t="shared" si="349"/>
        <v>487.58665498065773</v>
      </c>
      <c r="K346" s="163" t="s">
        <v>1274</v>
      </c>
      <c r="L346" s="107">
        <f t="shared" si="354"/>
        <v>86.044703820116069</v>
      </c>
      <c r="M346" s="16">
        <f t="shared" si="355"/>
        <v>265.36250000000001</v>
      </c>
      <c r="N346" s="187">
        <f t="shared" si="348"/>
        <v>308.26885880077373</v>
      </c>
      <c r="O346" s="16">
        <f t="shared" si="356"/>
        <v>5.3624999999999998</v>
      </c>
      <c r="P346" s="128">
        <v>65</v>
      </c>
      <c r="Q346" s="104">
        <f t="shared" si="357"/>
        <v>43.031250000000007</v>
      </c>
      <c r="R346" s="20">
        <f t="shared" si="358"/>
        <v>0.80232295835942524</v>
      </c>
      <c r="S346" s="17">
        <f t="shared" si="359"/>
        <v>442.60508704061903</v>
      </c>
      <c r="T346" s="162"/>
      <c r="U346" s="50">
        <f t="shared" si="351"/>
        <v>65</v>
      </c>
      <c r="V346" s="162">
        <f t="shared" si="350"/>
        <v>65</v>
      </c>
      <c r="W346" s="16">
        <v>0</v>
      </c>
    </row>
    <row r="347" spans="1:23" ht="18" x14ac:dyDescent="0.4">
      <c r="B347" s="213">
        <v>1</v>
      </c>
      <c r="C347" s="63">
        <v>33</v>
      </c>
      <c r="D347" s="106" t="s">
        <v>126</v>
      </c>
      <c r="E347" s="117" t="s">
        <v>874</v>
      </c>
      <c r="F347" s="14">
        <v>0.75</v>
      </c>
      <c r="G347" s="5" t="s">
        <v>485</v>
      </c>
      <c r="H347" s="59">
        <f t="shared" si="352"/>
        <v>743.54078820116058</v>
      </c>
      <c r="I347" s="179">
        <f t="shared" si="353"/>
        <v>589.40635880077366</v>
      </c>
      <c r="J347" s="183">
        <f t="shared" si="349"/>
        <v>500.99540498065761</v>
      </c>
      <c r="K347" s="163" t="s">
        <v>1275</v>
      </c>
      <c r="L347" s="107">
        <f t="shared" si="354"/>
        <v>88.410953820116049</v>
      </c>
      <c r="M347" s="16">
        <f t="shared" si="355"/>
        <v>281.13749999999999</v>
      </c>
      <c r="N347" s="187">
        <f t="shared" si="348"/>
        <v>308.26885880077373</v>
      </c>
      <c r="O347" s="16">
        <f t="shared" si="356"/>
        <v>11.137500000000001</v>
      </c>
      <c r="P347" s="128">
        <v>135</v>
      </c>
      <c r="Q347" s="104">
        <f t="shared" si="357"/>
        <v>43.031250000000007</v>
      </c>
      <c r="R347" s="20">
        <f t="shared" si="358"/>
        <v>0.67905207133345291</v>
      </c>
      <c r="S347" s="17">
        <f t="shared" si="359"/>
        <v>410.42508704061891</v>
      </c>
      <c r="T347" s="162"/>
      <c r="U347" s="50">
        <f t="shared" si="351"/>
        <v>135</v>
      </c>
      <c r="V347" s="162">
        <f t="shared" si="350"/>
        <v>135</v>
      </c>
      <c r="W347" s="16">
        <v>0</v>
      </c>
    </row>
    <row r="348" spans="1:23" ht="18" x14ac:dyDescent="0.4">
      <c r="B348" s="213">
        <v>1</v>
      </c>
      <c r="C348" s="63">
        <v>33</v>
      </c>
      <c r="D348" s="106" t="s">
        <v>127</v>
      </c>
      <c r="E348" s="117" t="s">
        <v>1374</v>
      </c>
      <c r="F348" s="14">
        <v>0.25</v>
      </c>
      <c r="G348" s="5" t="s">
        <v>486</v>
      </c>
      <c r="H348" s="59">
        <f t="shared" si="352"/>
        <v>154.13442940038686</v>
      </c>
      <c r="I348" s="179">
        <f t="shared" si="353"/>
        <v>102.75628626692458</v>
      </c>
      <c r="J348" s="183">
        <f t="shared" si="349"/>
        <v>87.342843326885884</v>
      </c>
      <c r="K348" s="163" t="s">
        <v>1276</v>
      </c>
      <c r="L348" s="107">
        <f t="shared" si="354"/>
        <v>15.413442940038692</v>
      </c>
      <c r="M348" s="16">
        <f t="shared" si="355"/>
        <v>0</v>
      </c>
      <c r="N348" s="187">
        <f t="shared" si="348"/>
        <v>102.75628626692458</v>
      </c>
      <c r="O348" s="16">
        <f t="shared" si="356"/>
        <v>0</v>
      </c>
      <c r="P348" s="128">
        <v>0</v>
      </c>
      <c r="Q348" s="104">
        <f t="shared" si="357"/>
        <v>14.343750000000002</v>
      </c>
      <c r="R348" s="20">
        <f t="shared" si="358"/>
        <v>0.86041000000000001</v>
      </c>
      <c r="S348" s="17">
        <f t="shared" si="359"/>
        <v>107.50502901353966</v>
      </c>
      <c r="T348" s="162"/>
      <c r="U348" s="50">
        <f t="shared" si="351"/>
        <v>0</v>
      </c>
      <c r="V348" s="162">
        <f t="shared" ref="V348:V388" si="410">+(U348*$P$6)</f>
        <v>0</v>
      </c>
      <c r="W348" s="16">
        <v>0</v>
      </c>
    </row>
    <row r="349" spans="1:23" ht="18" x14ac:dyDescent="0.4">
      <c r="B349" s="213">
        <v>1</v>
      </c>
      <c r="C349" s="63">
        <v>33</v>
      </c>
      <c r="D349" s="106" t="s">
        <v>128</v>
      </c>
      <c r="E349" s="117" t="s">
        <v>865</v>
      </c>
      <c r="F349" s="14">
        <v>0.25</v>
      </c>
      <c r="G349" s="5" t="s">
        <v>487</v>
      </c>
      <c r="H349" s="59">
        <f t="shared" si="352"/>
        <v>341.19692940038686</v>
      </c>
      <c r="I349" s="179">
        <f t="shared" si="353"/>
        <v>269.81878626692458</v>
      </c>
      <c r="J349" s="183">
        <f t="shared" si="349"/>
        <v>229.3459683268859</v>
      </c>
      <c r="K349" s="163">
        <v>13406.025</v>
      </c>
      <c r="L349" s="107">
        <f t="shared" si="354"/>
        <v>40.472817940038681</v>
      </c>
      <c r="M349" s="16">
        <f t="shared" si="355"/>
        <v>127.0625</v>
      </c>
      <c r="N349" s="187">
        <f t="shared" si="348"/>
        <v>142.75628626692458</v>
      </c>
      <c r="O349" s="16">
        <f t="shared" si="356"/>
        <v>2.0625</v>
      </c>
      <c r="P349" s="128">
        <v>25</v>
      </c>
      <c r="Q349" s="104">
        <f t="shared" si="357"/>
        <v>14.343750000000002</v>
      </c>
      <c r="R349" s="20">
        <f t="shared" si="358"/>
        <v>0.84654052235251742</v>
      </c>
      <c r="S349" s="17">
        <f t="shared" si="359"/>
        <v>214.488362346873</v>
      </c>
      <c r="T349" s="162"/>
      <c r="U349" s="50">
        <f t="shared" si="351"/>
        <v>25</v>
      </c>
      <c r="V349" s="162">
        <f t="shared" si="410"/>
        <v>25</v>
      </c>
      <c r="W349" s="16">
        <f>P7</f>
        <v>40</v>
      </c>
    </row>
    <row r="350" spans="1:23" ht="18.5" thickBot="1" x14ac:dyDescent="0.45">
      <c r="B350" s="214">
        <v>1</v>
      </c>
      <c r="C350" s="64">
        <v>33</v>
      </c>
      <c r="D350" s="112" t="s">
        <v>129</v>
      </c>
      <c r="E350" s="204" t="s">
        <v>1024</v>
      </c>
      <c r="F350" s="15">
        <v>0.5</v>
      </c>
      <c r="G350" s="6" t="s">
        <v>488</v>
      </c>
      <c r="H350" s="177">
        <f t="shared" si="352"/>
        <v>368.26885880077373</v>
      </c>
      <c r="I350" s="181">
        <f t="shared" si="353"/>
        <v>245.51257253384915</v>
      </c>
      <c r="J350" s="186">
        <f t="shared" ref="J350:J389" si="411">+(I350*(1-$F$5))</f>
        <v>208.68568665377177</v>
      </c>
      <c r="K350" s="56" t="s">
        <v>1277</v>
      </c>
      <c r="L350" s="108">
        <f t="shared" si="354"/>
        <v>36.826885880077384</v>
      </c>
      <c r="M350" s="18">
        <f t="shared" si="355"/>
        <v>0</v>
      </c>
      <c r="N350" s="190">
        <f t="shared" ref="N350:N413" si="412">+(F350*$F$3)+W350</f>
        <v>245.51257253384915</v>
      </c>
      <c r="O350" s="18">
        <f t="shared" si="356"/>
        <v>0</v>
      </c>
      <c r="P350" s="129">
        <v>0</v>
      </c>
      <c r="Q350" s="105">
        <f t="shared" si="357"/>
        <v>28.687500000000004</v>
      </c>
      <c r="R350" s="110">
        <f t="shared" si="358"/>
        <v>0.88315262349326407</v>
      </c>
      <c r="S350" s="109">
        <f t="shared" si="359"/>
        <v>221.71005802707933</v>
      </c>
      <c r="T350" s="3"/>
      <c r="U350" s="111">
        <f t="shared" si="351"/>
        <v>0</v>
      </c>
      <c r="V350" s="3">
        <f t="shared" si="410"/>
        <v>0</v>
      </c>
      <c r="W350" s="18">
        <f>P7</f>
        <v>40</v>
      </c>
    </row>
    <row r="351" spans="1:23" ht="18" x14ac:dyDescent="0.4">
      <c r="B351" s="213">
        <v>1</v>
      </c>
      <c r="C351" s="63">
        <v>34</v>
      </c>
      <c r="D351" s="106" t="s">
        <v>130</v>
      </c>
      <c r="E351" s="5" t="s">
        <v>742</v>
      </c>
      <c r="F351" s="14">
        <v>0.1</v>
      </c>
      <c r="G351" s="5" t="s">
        <v>1090</v>
      </c>
      <c r="H351" s="59">
        <f t="shared" ref="H351:H389" si="413">+((N351*(1+($F$6)))+M351)</f>
        <v>63.674396760154757</v>
      </c>
      <c r="I351" s="179">
        <f t="shared" ref="I351:I389" si="414">+(N351+M351)</f>
        <v>43.123139506769839</v>
      </c>
      <c r="J351" s="183">
        <f t="shared" si="411"/>
        <v>36.654668580754361</v>
      </c>
      <c r="K351" s="163" t="s">
        <v>1310</v>
      </c>
      <c r="L351" s="107">
        <f t="shared" ref="L351:L389" si="415">+(I351-J351)</f>
        <v>6.4684709260154776</v>
      </c>
      <c r="M351" s="16">
        <f t="shared" ref="M351:M389" si="416">+(IF(P351=0,0,IF(P351&lt;4.99,(P351*$M$3),IF(P351&lt;9.99,(P351*$M$4),IF(P351&lt;49.99,(P351*$M$5),IF(P351&lt;100,(P351*$M$6),IF(P351&gt;99.99,(P351*$M$7)))))))+(O351))</f>
        <v>2.0206249999999999</v>
      </c>
      <c r="N351" s="187">
        <f t="shared" si="412"/>
        <v>41.102514506769836</v>
      </c>
      <c r="O351" s="16">
        <f t="shared" ref="O351:O389" si="417">+(P351*$F$7)</f>
        <v>2.0625000000000001E-2</v>
      </c>
      <c r="P351" s="128">
        <v>0.25</v>
      </c>
      <c r="Q351" s="104">
        <f t="shared" ref="Q351:Q389" si="418">+(F351*$F$4)</f>
        <v>5.7375000000000007</v>
      </c>
      <c r="R351" s="20">
        <f t="shared" ref="R351:R389" si="419">(I351-(P351+O351+Q351))/I351</f>
        <v>0.86067514868538753</v>
      </c>
      <c r="S351" s="17">
        <f t="shared" ref="S351:S389" si="420">+((($I$11+I351)-(P351+Q351+$Q$11)/(F351+($F$11)))/1.25)</f>
        <v>59.465178272082518</v>
      </c>
      <c r="T351" s="162"/>
      <c r="U351" s="50">
        <f t="shared" ref="U351:U399" si="421">($P351)</f>
        <v>0.25</v>
      </c>
      <c r="V351" s="162">
        <f t="shared" si="410"/>
        <v>0.25</v>
      </c>
      <c r="W351" s="16">
        <v>0</v>
      </c>
    </row>
    <row r="352" spans="1:23" ht="18" x14ac:dyDescent="0.4">
      <c r="B352" s="213">
        <v>1</v>
      </c>
      <c r="C352" s="63">
        <v>34</v>
      </c>
      <c r="D352" s="106" t="s">
        <v>131</v>
      </c>
      <c r="E352" s="5" t="s">
        <v>1091</v>
      </c>
      <c r="F352" s="14">
        <v>0.1</v>
      </c>
      <c r="G352" s="5" t="s">
        <v>1092</v>
      </c>
      <c r="H352" s="59">
        <v>40</v>
      </c>
      <c r="I352" s="179">
        <v>35</v>
      </c>
      <c r="J352" s="183">
        <f t="shared" si="411"/>
        <v>29.75</v>
      </c>
      <c r="K352" s="163" t="s">
        <v>1324</v>
      </c>
      <c r="L352" s="107">
        <f t="shared" si="415"/>
        <v>5.25</v>
      </c>
      <c r="M352" s="16">
        <f t="shared" si="416"/>
        <v>16.164999999999999</v>
      </c>
      <c r="N352" s="187">
        <f t="shared" si="412"/>
        <v>41.102514506769836</v>
      </c>
      <c r="O352" s="16">
        <f t="shared" si="417"/>
        <v>0.16500000000000001</v>
      </c>
      <c r="P352" s="128">
        <v>2</v>
      </c>
      <c r="Q352" s="104">
        <f t="shared" si="418"/>
        <v>5.7375000000000007</v>
      </c>
      <c r="R352" s="20">
        <f t="shared" si="419"/>
        <v>0.77421428571428574</v>
      </c>
      <c r="S352" s="17">
        <f t="shared" si="420"/>
        <v>50.633333333333326</v>
      </c>
      <c r="T352" s="162"/>
      <c r="U352" s="50">
        <f t="shared" si="421"/>
        <v>2</v>
      </c>
      <c r="V352" s="162">
        <f t="shared" si="410"/>
        <v>2</v>
      </c>
      <c r="W352" s="16">
        <v>0</v>
      </c>
    </row>
    <row r="353" spans="2:23" ht="18" x14ac:dyDescent="0.4">
      <c r="B353" s="213">
        <v>1</v>
      </c>
      <c r="C353" s="63">
        <v>34</v>
      </c>
      <c r="D353" s="106" t="s">
        <v>132</v>
      </c>
      <c r="E353" s="5" t="s">
        <v>1093</v>
      </c>
      <c r="F353" s="14">
        <v>0.1</v>
      </c>
      <c r="G353" s="5" t="s">
        <v>1094</v>
      </c>
      <c r="H353" s="59">
        <v>40</v>
      </c>
      <c r="I353" s="179">
        <v>35</v>
      </c>
      <c r="J353" s="183">
        <f t="shared" si="411"/>
        <v>29.75</v>
      </c>
      <c r="K353" s="163" t="s">
        <v>1325</v>
      </c>
      <c r="L353" s="107">
        <f t="shared" si="415"/>
        <v>5.25</v>
      </c>
      <c r="M353" s="16">
        <f t="shared" si="416"/>
        <v>32.33</v>
      </c>
      <c r="N353" s="187">
        <f t="shared" si="412"/>
        <v>41.102514506769836</v>
      </c>
      <c r="O353" s="16">
        <f t="shared" si="417"/>
        <v>0.33</v>
      </c>
      <c r="P353" s="128">
        <v>4</v>
      </c>
      <c r="Q353" s="104">
        <f t="shared" si="418"/>
        <v>5.7375000000000007</v>
      </c>
      <c r="R353" s="20">
        <f t="shared" si="419"/>
        <v>0.7123571428571428</v>
      </c>
      <c r="S353" s="17">
        <f t="shared" si="420"/>
        <v>47.966666666666661</v>
      </c>
      <c r="T353" s="162"/>
      <c r="U353" s="50">
        <f t="shared" si="421"/>
        <v>4</v>
      </c>
      <c r="V353" s="162">
        <f t="shared" si="410"/>
        <v>4</v>
      </c>
      <c r="W353" s="16">
        <v>0</v>
      </c>
    </row>
    <row r="354" spans="2:23" ht="18" x14ac:dyDescent="0.4">
      <c r="B354" s="213">
        <v>1</v>
      </c>
      <c r="C354" s="63">
        <v>34</v>
      </c>
      <c r="D354" s="106" t="s">
        <v>133</v>
      </c>
      <c r="E354" s="5" t="s">
        <v>945</v>
      </c>
      <c r="F354" s="14">
        <v>0.1</v>
      </c>
      <c r="G354" s="5" t="s">
        <v>946</v>
      </c>
      <c r="H354" s="59">
        <f t="shared" ref="H354:H357" si="422">+((N354*(1+($F$6)))+M354)</f>
        <v>137.89127176015475</v>
      </c>
      <c r="I354" s="179">
        <v>99</v>
      </c>
      <c r="J354" s="183">
        <f t="shared" si="411"/>
        <v>84.149999999999991</v>
      </c>
      <c r="K354" s="163" t="s">
        <v>1326</v>
      </c>
      <c r="L354" s="107">
        <f t="shared" si="415"/>
        <v>14.850000000000009</v>
      </c>
      <c r="M354" s="16">
        <f t="shared" si="416"/>
        <v>76.237499999999997</v>
      </c>
      <c r="N354" s="187">
        <f t="shared" si="412"/>
        <v>41.102514506769836</v>
      </c>
      <c r="O354" s="16">
        <f t="shared" si="417"/>
        <v>1.2375</v>
      </c>
      <c r="P354" s="128">
        <v>15</v>
      </c>
      <c r="Q354" s="104">
        <f t="shared" si="418"/>
        <v>5.7375000000000007</v>
      </c>
      <c r="R354" s="20">
        <f t="shared" si="419"/>
        <v>0.77803030303030307</v>
      </c>
      <c r="S354" s="17">
        <f t="shared" si="420"/>
        <v>84.499999999999986</v>
      </c>
      <c r="T354" s="162"/>
      <c r="U354" s="50">
        <f t="shared" si="421"/>
        <v>15</v>
      </c>
      <c r="V354" s="162">
        <f t="shared" si="410"/>
        <v>15</v>
      </c>
      <c r="W354" s="16">
        <v>0</v>
      </c>
    </row>
    <row r="355" spans="2:23" ht="18" x14ac:dyDescent="0.4">
      <c r="B355" s="213">
        <v>1</v>
      </c>
      <c r="C355" s="63">
        <v>34</v>
      </c>
      <c r="D355" s="106" t="s">
        <v>134</v>
      </c>
      <c r="E355" s="103" t="s">
        <v>11</v>
      </c>
      <c r="F355" s="14">
        <v>0.1</v>
      </c>
      <c r="G355" s="5" t="s">
        <v>948</v>
      </c>
      <c r="H355" s="59">
        <f t="shared" si="422"/>
        <v>137.89127176015475</v>
      </c>
      <c r="I355" s="179">
        <v>99</v>
      </c>
      <c r="J355" s="183">
        <f t="shared" si="411"/>
        <v>84.149999999999991</v>
      </c>
      <c r="K355" s="163" t="s">
        <v>1327</v>
      </c>
      <c r="L355" s="107">
        <f t="shared" si="415"/>
        <v>14.850000000000009</v>
      </c>
      <c r="M355" s="16">
        <f t="shared" si="416"/>
        <v>76.237499999999997</v>
      </c>
      <c r="N355" s="187">
        <f t="shared" si="412"/>
        <v>41.102514506769836</v>
      </c>
      <c r="O355" s="16">
        <f t="shared" si="417"/>
        <v>1.2375</v>
      </c>
      <c r="P355" s="128">
        <v>15</v>
      </c>
      <c r="Q355" s="104">
        <f t="shared" si="418"/>
        <v>5.7375000000000007</v>
      </c>
      <c r="R355" s="20">
        <f t="shared" si="419"/>
        <v>0.77803030303030307</v>
      </c>
      <c r="S355" s="17">
        <f t="shared" si="420"/>
        <v>84.499999999999986</v>
      </c>
      <c r="T355" s="162"/>
      <c r="U355" s="50">
        <f t="shared" si="421"/>
        <v>15</v>
      </c>
      <c r="V355" s="162">
        <f t="shared" si="410"/>
        <v>15</v>
      </c>
      <c r="W355" s="16">
        <v>0</v>
      </c>
    </row>
    <row r="356" spans="2:23" ht="18" x14ac:dyDescent="0.4">
      <c r="B356" s="213">
        <v>1</v>
      </c>
      <c r="C356" s="63">
        <v>34</v>
      </c>
      <c r="D356" s="106" t="s">
        <v>135</v>
      </c>
      <c r="E356" s="103" t="s">
        <v>150</v>
      </c>
      <c r="F356" s="14">
        <v>0.5</v>
      </c>
      <c r="G356" s="5" t="s">
        <v>836</v>
      </c>
      <c r="H356" s="59">
        <f>+((N356*(1+($F$6)))+M356)</f>
        <v>835.14135880077367</v>
      </c>
      <c r="I356" s="179">
        <f>+(N356+M356)</f>
        <v>732.3850725338491</v>
      </c>
      <c r="J356" s="183">
        <f>+(I356*(1-$F$5))</f>
        <v>622.52731165377168</v>
      </c>
      <c r="K356" s="163" t="s">
        <v>1400</v>
      </c>
      <c r="L356" s="107">
        <f>+(I356-J356)</f>
        <v>109.85776088007742</v>
      </c>
      <c r="M356" s="16">
        <f>+(IF(P356=0,0,IF(P356&lt;4.99,(P356*$M$3),IF(P356&lt;9.99,(P356*$M$4),IF(P356&lt;49.99,(P356*$M$5),IF(P356&lt;100,(P356*$M$6),IF(P356&gt;99.99,(P356*$M$7)))))))+(O356))</f>
        <v>526.87249999999995</v>
      </c>
      <c r="N356" s="187">
        <f t="shared" si="412"/>
        <v>205.51257253384915</v>
      </c>
      <c r="O356" s="16">
        <f>+(P356*$F$7)</f>
        <v>20.872500000000002</v>
      </c>
      <c r="P356" s="128">
        <v>253</v>
      </c>
      <c r="Q356" s="104">
        <f>+(F356*$F$4)</f>
        <v>28.687500000000004</v>
      </c>
      <c r="R356" s="20">
        <f>(I356-(P356+O356+Q356))/I356</f>
        <v>0.58688398856461343</v>
      </c>
      <c r="S356" s="17">
        <f>+((($I$11+I356)-(P356+Q356+$Q$11)/(F356+($F$11)))/1.25)</f>
        <v>408.80805802707926</v>
      </c>
      <c r="T356" s="162"/>
      <c r="U356" s="50">
        <f>($P356)</f>
        <v>253</v>
      </c>
      <c r="V356" s="162">
        <f>+(U356*$P$6)</f>
        <v>253</v>
      </c>
      <c r="W356" s="16">
        <v>0</v>
      </c>
    </row>
    <row r="357" spans="2:23" ht="18" x14ac:dyDescent="0.4">
      <c r="B357" s="213">
        <v>1</v>
      </c>
      <c r="C357" s="63">
        <v>34</v>
      </c>
      <c r="D357" s="106" t="s">
        <v>136</v>
      </c>
      <c r="E357" s="103" t="s">
        <v>149</v>
      </c>
      <c r="F357" s="14">
        <v>0.1</v>
      </c>
      <c r="G357" s="5" t="s">
        <v>949</v>
      </c>
      <c r="H357" s="59">
        <f t="shared" si="422"/>
        <v>214.12877176015473</v>
      </c>
      <c r="I357" s="179">
        <f t="shared" ref="I357" si="423">+(N357+M357)</f>
        <v>193.57751450676983</v>
      </c>
      <c r="J357" s="183">
        <f t="shared" si="411"/>
        <v>164.54088733075434</v>
      </c>
      <c r="K357" s="163" t="s">
        <v>1328</v>
      </c>
      <c r="L357" s="107">
        <f t="shared" si="415"/>
        <v>29.036627176015486</v>
      </c>
      <c r="M357" s="16">
        <f t="shared" si="416"/>
        <v>152.47499999999999</v>
      </c>
      <c r="N357" s="187">
        <f t="shared" si="412"/>
        <v>41.102514506769836</v>
      </c>
      <c r="O357" s="16">
        <f t="shared" si="417"/>
        <v>2.4750000000000001</v>
      </c>
      <c r="P357" s="128">
        <v>30</v>
      </c>
      <c r="Q357" s="104">
        <f t="shared" si="418"/>
        <v>5.7375000000000007</v>
      </c>
      <c r="R357" s="20">
        <f t="shared" si="419"/>
        <v>0.80259845727762136</v>
      </c>
      <c r="S357" s="17">
        <f t="shared" si="420"/>
        <v>140.16201160541587</v>
      </c>
      <c r="T357" s="162"/>
      <c r="U357" s="50">
        <f t="shared" si="421"/>
        <v>30</v>
      </c>
      <c r="V357" s="162">
        <f t="shared" si="410"/>
        <v>30</v>
      </c>
      <c r="W357" s="16">
        <v>0</v>
      </c>
    </row>
    <row r="358" spans="2:23" ht="18" x14ac:dyDescent="0.4">
      <c r="B358" s="213">
        <v>1</v>
      </c>
      <c r="C358" s="63">
        <v>34</v>
      </c>
      <c r="D358" s="106" t="s">
        <v>137</v>
      </c>
      <c r="E358" s="5" t="s">
        <v>950</v>
      </c>
      <c r="F358" s="14">
        <v>0.25</v>
      </c>
      <c r="G358" s="5" t="s">
        <v>921</v>
      </c>
      <c r="H358" s="59">
        <f t="shared" ref="H358:H359" si="424">+((N358*(1+($F$6)))+M358)</f>
        <v>162.21692940038687</v>
      </c>
      <c r="I358" s="179">
        <f t="shared" ref="I358:I359" si="425">+(N358+M358)</f>
        <v>110.83878626692457</v>
      </c>
      <c r="J358" s="183">
        <f>+(I358*(1-$F$5))</f>
        <v>94.212968326885886</v>
      </c>
      <c r="K358" s="163" t="s">
        <v>1329</v>
      </c>
      <c r="L358" s="107">
        <f>+(I358-J358)</f>
        <v>16.625817940038687</v>
      </c>
      <c r="M358" s="16">
        <f>+(IF(P358=0,0,IF(P358&lt;4.99,(P358*$M$3),IF(P358&lt;9.99,(P358*$M$4),IF(P358&lt;49.99,(P358*$M$5),IF(P358&lt;100,(P358*$M$6),IF(P358&gt;99.99,(P358*$M$7)))))))+(O358))</f>
        <v>8.0824999999999996</v>
      </c>
      <c r="N358" s="187">
        <f t="shared" si="412"/>
        <v>102.75628626692458</v>
      </c>
      <c r="O358" s="16">
        <f>+(P358*$F$7)</f>
        <v>8.2500000000000004E-2</v>
      </c>
      <c r="P358" s="128">
        <v>1</v>
      </c>
      <c r="Q358" s="104">
        <f>+(F358*$F$4)</f>
        <v>14.343750000000002</v>
      </c>
      <c r="R358" s="20">
        <f>(I358-(P358+O358+Q358))/I358</f>
        <v>0.86082263691655614</v>
      </c>
      <c r="S358" s="17">
        <f>+((($I$11+I358)-(P358+Q358+$Q$11)/(F358+($F$11)))/1.25)</f>
        <v>112.90436234687297</v>
      </c>
      <c r="T358" s="162"/>
      <c r="U358" s="50">
        <f>($P358)</f>
        <v>1</v>
      </c>
      <c r="V358" s="162">
        <f>+(U358*$P$6)</f>
        <v>1</v>
      </c>
      <c r="W358" s="16">
        <v>0</v>
      </c>
    </row>
    <row r="359" spans="2:23" ht="18" x14ac:dyDescent="0.4">
      <c r="B359" s="213">
        <v>1</v>
      </c>
      <c r="C359" s="63">
        <v>34</v>
      </c>
      <c r="D359" s="106" t="s">
        <v>138</v>
      </c>
      <c r="E359" s="5" t="s">
        <v>922</v>
      </c>
      <c r="F359" s="14">
        <v>0.5</v>
      </c>
      <c r="G359" s="5" t="s">
        <v>923</v>
      </c>
      <c r="H359" s="59">
        <f t="shared" si="424"/>
        <v>350.84635880077371</v>
      </c>
      <c r="I359" s="179">
        <f t="shared" si="425"/>
        <v>248.09007253384914</v>
      </c>
      <c r="J359" s="183">
        <f>+(I359*(1-$F$5))</f>
        <v>210.87656165377177</v>
      </c>
      <c r="K359" s="163" t="s">
        <v>1491</v>
      </c>
      <c r="L359" s="107">
        <f>+(I359-J359)</f>
        <v>37.213510880077365</v>
      </c>
      <c r="M359" s="16">
        <f>+(IF(P359=0,0,IF(P359&lt;4.99,(P359*$M$3),IF(P359&lt;9.99,(P359*$M$4),IF(P359&lt;49.99,(P359*$M$5),IF(P359&lt;100,(P359*$M$6),IF(P359&gt;99.99,(P359*$M$7)))))))+(O359))</f>
        <v>42.577500000000001</v>
      </c>
      <c r="N359" s="187">
        <f t="shared" si="412"/>
        <v>205.51257253384915</v>
      </c>
      <c r="O359" s="16">
        <f>+(P359*$F$7)</f>
        <v>0.57750000000000001</v>
      </c>
      <c r="P359" s="128">
        <v>7</v>
      </c>
      <c r="Q359" s="104">
        <f>+(F359*$F$4)</f>
        <v>28.687500000000004</v>
      </c>
      <c r="R359" s="20">
        <f>(I359-(P359+O359+Q359))/I359</f>
        <v>0.85382325205676246</v>
      </c>
      <c r="S359" s="17">
        <f>+((($I$11+I359)-(P359+Q359+$Q$11)/(F359+($F$11)))/1.25)</f>
        <v>218.17205802707932</v>
      </c>
      <c r="T359" s="162"/>
      <c r="U359" s="50">
        <f>($P359)</f>
        <v>7</v>
      </c>
      <c r="V359" s="162">
        <f>+(U359*$P$6)</f>
        <v>7</v>
      </c>
      <c r="W359" s="16">
        <v>0</v>
      </c>
    </row>
    <row r="360" spans="2:23" ht="18" x14ac:dyDescent="0.4">
      <c r="B360" s="213">
        <v>1</v>
      </c>
      <c r="C360" s="63">
        <v>34</v>
      </c>
      <c r="D360" s="106" t="s">
        <v>139</v>
      </c>
      <c r="E360" s="5" t="s">
        <v>908</v>
      </c>
      <c r="F360" s="14">
        <v>0.5</v>
      </c>
      <c r="G360" s="5" t="s">
        <v>835</v>
      </c>
      <c r="H360" s="59">
        <f t="shared" si="413"/>
        <v>675.6938588007738</v>
      </c>
      <c r="I360" s="179">
        <f t="shared" si="414"/>
        <v>572.93757253384911</v>
      </c>
      <c r="J360" s="183">
        <f t="shared" si="411"/>
        <v>486.99693665377174</v>
      </c>
      <c r="K360" s="163" t="s">
        <v>1492</v>
      </c>
      <c r="L360" s="107">
        <f t="shared" si="415"/>
        <v>85.940635880077366</v>
      </c>
      <c r="M360" s="16">
        <f t="shared" si="416"/>
        <v>367.42500000000001</v>
      </c>
      <c r="N360" s="187">
        <f t="shared" si="412"/>
        <v>205.51257253384915</v>
      </c>
      <c r="O360" s="16">
        <f t="shared" si="417"/>
        <v>7.4250000000000007</v>
      </c>
      <c r="P360" s="128">
        <v>90</v>
      </c>
      <c r="Q360" s="104">
        <f t="shared" si="418"/>
        <v>28.687500000000004</v>
      </c>
      <c r="R360" s="20">
        <f t="shared" si="419"/>
        <v>0.77988439570779011</v>
      </c>
      <c r="S360" s="17">
        <f t="shared" si="420"/>
        <v>411.6500580270793</v>
      </c>
      <c r="T360" s="162"/>
      <c r="U360" s="50">
        <f t="shared" si="421"/>
        <v>90</v>
      </c>
      <c r="V360" s="162">
        <f t="shared" si="410"/>
        <v>90</v>
      </c>
      <c r="W360" s="16">
        <v>0</v>
      </c>
    </row>
    <row r="361" spans="2:23" ht="18" x14ac:dyDescent="0.4">
      <c r="B361" s="213">
        <v>1</v>
      </c>
      <c r="C361" s="63">
        <v>34</v>
      </c>
      <c r="D361" s="106" t="s">
        <v>41</v>
      </c>
      <c r="E361" s="103" t="s">
        <v>162</v>
      </c>
      <c r="F361" s="14">
        <v>2.5</v>
      </c>
      <c r="G361" s="5" t="s">
        <v>837</v>
      </c>
      <c r="H361" s="59">
        <f t="shared" si="413"/>
        <v>3936.2192940038685</v>
      </c>
      <c r="I361" s="179">
        <f t="shared" si="414"/>
        <v>3422.437862669246</v>
      </c>
      <c r="J361" s="183">
        <f>I361</f>
        <v>3422.437862669246</v>
      </c>
      <c r="K361" s="163" t="s">
        <v>1401</v>
      </c>
      <c r="L361" s="107">
        <f t="shared" si="415"/>
        <v>0</v>
      </c>
      <c r="M361" s="16">
        <f t="shared" si="416"/>
        <v>2394.875</v>
      </c>
      <c r="N361" s="187">
        <f t="shared" si="412"/>
        <v>1027.5628626692458</v>
      </c>
      <c r="O361" s="16">
        <f t="shared" si="417"/>
        <v>94.875</v>
      </c>
      <c r="P361" s="128">
        <v>1150</v>
      </c>
      <c r="Q361" s="104">
        <f t="shared" si="418"/>
        <v>143.43750000000003</v>
      </c>
      <c r="R361" s="20">
        <f t="shared" si="419"/>
        <v>0.59434983023556787</v>
      </c>
      <c r="S361" s="17">
        <f t="shared" si="420"/>
        <v>2456.5836234687299</v>
      </c>
      <c r="T361" s="162"/>
      <c r="U361" s="50">
        <f t="shared" si="421"/>
        <v>1150</v>
      </c>
      <c r="V361" s="162">
        <f t="shared" si="410"/>
        <v>1150</v>
      </c>
      <c r="W361" s="16">
        <v>0</v>
      </c>
    </row>
    <row r="362" spans="2:23" ht="18" x14ac:dyDescent="0.4">
      <c r="B362" s="213">
        <v>1</v>
      </c>
      <c r="C362" s="63">
        <v>34</v>
      </c>
      <c r="D362" s="106" t="s">
        <v>42</v>
      </c>
      <c r="E362" s="103" t="s">
        <v>163</v>
      </c>
      <c r="F362" s="14">
        <v>2.5</v>
      </c>
      <c r="G362" s="5" t="s">
        <v>837</v>
      </c>
      <c r="H362" s="59">
        <f t="shared" ref="H362" si="426">+((N362*(1+($F$6)))+M362)</f>
        <v>4665.0942940038685</v>
      </c>
      <c r="I362" s="179">
        <f t="shared" ref="I362" si="427">+(N362+M362)</f>
        <v>4151.312862669246</v>
      </c>
      <c r="J362" s="183">
        <f>I362</f>
        <v>4151.312862669246</v>
      </c>
      <c r="K362" s="163" t="s">
        <v>1402</v>
      </c>
      <c r="L362" s="107">
        <f t="shared" ref="L362" si="428">+(I362-J362)</f>
        <v>0</v>
      </c>
      <c r="M362" s="16">
        <f t="shared" ref="M362" si="429">+(IF(P362=0,0,IF(P362&lt;4.99,(P362*$M$3),IF(P362&lt;9.99,(P362*$M$4),IF(P362&lt;49.99,(P362*$M$5),IF(P362&lt;100,(P362*$M$6),IF(P362&gt;99.99,(P362*$M$7)))))))+(O362))</f>
        <v>3123.75</v>
      </c>
      <c r="N362" s="187">
        <f t="shared" si="412"/>
        <v>1027.5628626692458</v>
      </c>
      <c r="O362" s="16">
        <f t="shared" ref="O362" si="430">+(P362*$F$7)</f>
        <v>123.75</v>
      </c>
      <c r="P362" s="128">
        <v>1500</v>
      </c>
      <c r="Q362" s="104">
        <f t="shared" ref="Q362" si="431">+(F362*$F$4)</f>
        <v>143.43750000000003</v>
      </c>
      <c r="R362" s="20">
        <f t="shared" ref="R362" si="432">(I362-(P362+O362+Q362))/I362</f>
        <v>0.57430635597440394</v>
      </c>
      <c r="S362" s="17">
        <f t="shared" ref="S362" si="433">+((($I$11+I362)-(P362+Q362+$Q$11)/(F362+($F$11)))/1.25)</f>
        <v>2946.3502901353968</v>
      </c>
      <c r="T362" s="162"/>
      <c r="U362" s="50">
        <f t="shared" si="421"/>
        <v>1500</v>
      </c>
      <c r="V362" s="162">
        <f t="shared" ref="V362" si="434">+(U362*$P$6)</f>
        <v>1500</v>
      </c>
      <c r="W362" s="16">
        <v>0</v>
      </c>
    </row>
    <row r="363" spans="2:23" ht="18" x14ac:dyDescent="0.4">
      <c r="B363" s="213">
        <v>1</v>
      </c>
      <c r="C363" s="63">
        <v>34</v>
      </c>
      <c r="D363" s="106" t="s">
        <v>43</v>
      </c>
      <c r="E363" s="54" t="s">
        <v>1062</v>
      </c>
      <c r="F363" s="14">
        <v>0.25</v>
      </c>
      <c r="G363" s="5" t="s">
        <v>838</v>
      </c>
      <c r="H363" s="59">
        <f t="shared" si="413"/>
        <v>489.41692940038689</v>
      </c>
      <c r="I363" s="179">
        <f t="shared" si="414"/>
        <v>438.0387862669246</v>
      </c>
      <c r="J363" s="183">
        <f t="shared" si="411"/>
        <v>372.33296832688592</v>
      </c>
      <c r="K363" s="163" t="s">
        <v>1403</v>
      </c>
      <c r="L363" s="107">
        <f t="shared" si="415"/>
        <v>65.705817940038685</v>
      </c>
      <c r="M363" s="16">
        <f t="shared" si="416"/>
        <v>335.28250000000003</v>
      </c>
      <c r="N363" s="187">
        <f t="shared" si="412"/>
        <v>102.75628626692458</v>
      </c>
      <c r="O363" s="16">
        <f t="shared" si="417"/>
        <v>13.282500000000001</v>
      </c>
      <c r="P363" s="128">
        <v>161</v>
      </c>
      <c r="Q363" s="104">
        <f t="shared" si="418"/>
        <v>14.343750000000002</v>
      </c>
      <c r="R363" s="20">
        <f t="shared" si="419"/>
        <v>0.56938459352533644</v>
      </c>
      <c r="S363" s="17">
        <f t="shared" si="420"/>
        <v>203.99769568020633</v>
      </c>
      <c r="T363" s="162"/>
      <c r="U363" s="50">
        <f t="shared" si="421"/>
        <v>161</v>
      </c>
      <c r="V363" s="162">
        <f t="shared" si="410"/>
        <v>161</v>
      </c>
      <c r="W363" s="16">
        <v>0</v>
      </c>
    </row>
    <row r="364" spans="2:23" ht="18" x14ac:dyDescent="0.4">
      <c r="B364" s="213">
        <v>1</v>
      </c>
      <c r="C364" s="63">
        <v>34</v>
      </c>
      <c r="D364" s="106" t="s">
        <v>44</v>
      </c>
      <c r="E364" s="54" t="s">
        <v>1063</v>
      </c>
      <c r="F364" s="14">
        <v>0.25</v>
      </c>
      <c r="G364" s="5" t="s">
        <v>839</v>
      </c>
      <c r="H364" s="59">
        <f t="shared" si="413"/>
        <v>559.18067940038691</v>
      </c>
      <c r="I364" s="179">
        <f t="shared" si="414"/>
        <v>507.80253626692456</v>
      </c>
      <c r="J364" s="183">
        <f t="shared" si="411"/>
        <v>431.63215582688588</v>
      </c>
      <c r="K364" s="163" t="s">
        <v>1404</v>
      </c>
      <c r="L364" s="107">
        <f t="shared" si="415"/>
        <v>76.170380440038684</v>
      </c>
      <c r="M364" s="16">
        <f t="shared" si="416"/>
        <v>405.04624999999999</v>
      </c>
      <c r="N364" s="187">
        <f t="shared" si="412"/>
        <v>102.75628626692458</v>
      </c>
      <c r="O364" s="16">
        <f t="shared" si="417"/>
        <v>16.046250000000001</v>
      </c>
      <c r="P364" s="128">
        <v>194.5</v>
      </c>
      <c r="Q364" s="104">
        <f t="shared" si="418"/>
        <v>14.343750000000002</v>
      </c>
      <c r="R364" s="20">
        <f t="shared" si="419"/>
        <v>0.55713100282392569</v>
      </c>
      <c r="S364" s="17">
        <f t="shared" si="420"/>
        <v>224.07536234687299</v>
      </c>
      <c r="T364" s="162"/>
      <c r="U364" s="50">
        <f t="shared" si="421"/>
        <v>194.5</v>
      </c>
      <c r="V364" s="162">
        <f t="shared" si="410"/>
        <v>194.5</v>
      </c>
      <c r="W364" s="16">
        <v>0</v>
      </c>
    </row>
    <row r="365" spans="2:23" ht="18.5" thickBot="1" x14ac:dyDescent="0.45">
      <c r="B365" s="214">
        <v>1</v>
      </c>
      <c r="C365" s="64">
        <v>34</v>
      </c>
      <c r="D365" s="112" t="s">
        <v>45</v>
      </c>
      <c r="E365" s="203" t="s">
        <v>21</v>
      </c>
      <c r="F365" s="15">
        <v>0.25</v>
      </c>
      <c r="G365" s="6" t="s">
        <v>839</v>
      </c>
      <c r="H365" s="177">
        <f t="shared" ref="H365" si="435">+((N365*(1+($F$6)))+M365)</f>
        <v>1403.6344294003868</v>
      </c>
      <c r="I365" s="181">
        <f t="shared" ref="I365" si="436">+(N365+M365)</f>
        <v>1352.2562862669247</v>
      </c>
      <c r="J365" s="186">
        <f t="shared" ref="J365" si="437">+(I365*(1-$F$5))</f>
        <v>1149.417843326886</v>
      </c>
      <c r="K365" s="56" t="s">
        <v>1404</v>
      </c>
      <c r="L365" s="108">
        <f t="shared" ref="L365" si="438">+(I365-J365)</f>
        <v>202.8384429400387</v>
      </c>
      <c r="M365" s="18">
        <f t="shared" ref="M365" si="439">+(IF(P365=0,0,IF(P365&lt;4.99,(P365*$M$3),IF(P365&lt;9.99,(P365*$M$4),IF(P365&lt;49.99,(P365*$M$5),IF(P365&lt;100,(P365*$M$6),IF(P365&gt;99.99,(P365*$M$7)))))))+(O365))</f>
        <v>1249.5</v>
      </c>
      <c r="N365" s="190">
        <f t="shared" si="412"/>
        <v>102.75628626692458</v>
      </c>
      <c r="O365" s="18">
        <f t="shared" ref="O365" si="440">+(P365*$F$7)</f>
        <v>49.5</v>
      </c>
      <c r="P365" s="129">
        <v>600</v>
      </c>
      <c r="Q365" s="105">
        <f t="shared" ref="Q365" si="441">+(F365*$F$4)</f>
        <v>14.343750000000002</v>
      </c>
      <c r="R365" s="110">
        <f t="shared" ref="R365" si="442">(I365-(P365+O365+Q365))/I365</f>
        <v>0.50908436755533593</v>
      </c>
      <c r="S365" s="109">
        <f t="shared" ref="S365" si="443">+((($I$11+I365)-(P365+Q365+$Q$11)/(F365+($F$11)))/1.25)</f>
        <v>467.10502901353976</v>
      </c>
      <c r="T365" s="3"/>
      <c r="U365" s="111">
        <f t="shared" si="421"/>
        <v>600</v>
      </c>
      <c r="V365" s="3">
        <f t="shared" ref="V365" si="444">+(U365*$P$6)</f>
        <v>600</v>
      </c>
      <c r="W365" s="18">
        <v>0</v>
      </c>
    </row>
    <row r="366" spans="2:23" ht="18" x14ac:dyDescent="0.4">
      <c r="B366" s="213">
        <v>1</v>
      </c>
      <c r="C366" s="63">
        <v>35</v>
      </c>
      <c r="D366" s="106" t="s">
        <v>140</v>
      </c>
      <c r="E366" s="174" t="s">
        <v>164</v>
      </c>
      <c r="F366" s="14">
        <v>0.1</v>
      </c>
      <c r="G366" s="5" t="s">
        <v>840</v>
      </c>
      <c r="H366" s="59">
        <f t="shared" si="413"/>
        <v>321.96627176015477</v>
      </c>
      <c r="I366" s="179">
        <f t="shared" si="414"/>
        <v>301.41501450676981</v>
      </c>
      <c r="J366" s="183">
        <f t="shared" si="411"/>
        <v>256.20276233075435</v>
      </c>
      <c r="K366" s="163" t="s">
        <v>1405</v>
      </c>
      <c r="L366" s="107">
        <f t="shared" si="415"/>
        <v>45.212252176015454</v>
      </c>
      <c r="M366" s="16">
        <f t="shared" si="416"/>
        <v>260.3125</v>
      </c>
      <c r="N366" s="187">
        <f t="shared" si="412"/>
        <v>41.102514506769836</v>
      </c>
      <c r="O366" s="16">
        <f t="shared" si="417"/>
        <v>10.3125</v>
      </c>
      <c r="P366" s="128">
        <v>125</v>
      </c>
      <c r="Q366" s="104">
        <f t="shared" si="418"/>
        <v>5.7375000000000007</v>
      </c>
      <c r="R366" s="20">
        <f t="shared" si="419"/>
        <v>0.53204056463208471</v>
      </c>
      <c r="S366" s="17">
        <f t="shared" si="420"/>
        <v>99.765344938749152</v>
      </c>
      <c r="T366" s="162"/>
      <c r="U366" s="50">
        <f t="shared" si="421"/>
        <v>125</v>
      </c>
      <c r="V366" s="162">
        <f t="shared" si="410"/>
        <v>125</v>
      </c>
      <c r="W366" s="16">
        <v>0</v>
      </c>
    </row>
    <row r="367" spans="2:23" ht="18" x14ac:dyDescent="0.4">
      <c r="B367" s="213">
        <v>1</v>
      </c>
      <c r="C367" s="63">
        <v>35</v>
      </c>
      <c r="D367" s="106" t="s">
        <v>141</v>
      </c>
      <c r="E367" s="174" t="s">
        <v>165</v>
      </c>
      <c r="F367" s="14">
        <v>0.75</v>
      </c>
      <c r="G367" s="5" t="s">
        <v>841</v>
      </c>
      <c r="H367" s="59">
        <f t="shared" si="413"/>
        <v>920.55328820116051</v>
      </c>
      <c r="I367" s="179">
        <f t="shared" si="414"/>
        <v>766.41885880077371</v>
      </c>
      <c r="J367" s="183">
        <f t="shared" si="411"/>
        <v>651.4560299806576</v>
      </c>
      <c r="K367" s="163" t="s">
        <v>1245</v>
      </c>
      <c r="L367" s="107">
        <f t="shared" si="415"/>
        <v>114.9628288201161</v>
      </c>
      <c r="M367" s="16">
        <f t="shared" si="416"/>
        <v>458.15</v>
      </c>
      <c r="N367" s="187">
        <f t="shared" si="412"/>
        <v>308.26885880077373</v>
      </c>
      <c r="O367" s="16">
        <f t="shared" si="417"/>
        <v>18.150000000000002</v>
      </c>
      <c r="P367" s="128">
        <v>220</v>
      </c>
      <c r="Q367" s="104">
        <f t="shared" si="418"/>
        <v>43.031250000000007</v>
      </c>
      <c r="R367" s="20">
        <f t="shared" si="419"/>
        <v>0.63312326312015821</v>
      </c>
      <c r="S367" s="17">
        <f t="shared" si="420"/>
        <v>497.63508704061894</v>
      </c>
      <c r="T367" s="162"/>
      <c r="U367" s="50">
        <f t="shared" si="421"/>
        <v>220</v>
      </c>
      <c r="V367" s="162">
        <f t="shared" si="410"/>
        <v>220</v>
      </c>
      <c r="W367" s="16">
        <v>0</v>
      </c>
    </row>
    <row r="368" spans="2:23" ht="18.5" thickBot="1" x14ac:dyDescent="0.45">
      <c r="B368" s="214">
        <v>1</v>
      </c>
      <c r="C368" s="64">
        <v>35</v>
      </c>
      <c r="D368" s="112" t="s">
        <v>142</v>
      </c>
      <c r="E368" s="204" t="s">
        <v>794</v>
      </c>
      <c r="F368" s="15">
        <v>0.25</v>
      </c>
      <c r="G368" s="6" t="s">
        <v>450</v>
      </c>
      <c r="H368" s="177">
        <f t="shared" si="413"/>
        <v>520.32192940038681</v>
      </c>
      <c r="I368" s="181">
        <f t="shared" si="414"/>
        <v>448.94378626692458</v>
      </c>
      <c r="J368" s="186">
        <f t="shared" si="411"/>
        <v>381.60221832688586</v>
      </c>
      <c r="K368" s="56" t="s">
        <v>1097</v>
      </c>
      <c r="L368" s="108">
        <f t="shared" si="415"/>
        <v>67.341567940038715</v>
      </c>
      <c r="M368" s="18">
        <f t="shared" si="416"/>
        <v>306.1875</v>
      </c>
      <c r="N368" s="190">
        <f t="shared" si="412"/>
        <v>142.75628626692458</v>
      </c>
      <c r="O368" s="18">
        <f t="shared" si="417"/>
        <v>6.1875</v>
      </c>
      <c r="P368" s="129">
        <v>75</v>
      </c>
      <c r="Q368" s="105">
        <f t="shared" si="418"/>
        <v>14.343750000000002</v>
      </c>
      <c r="R368" s="110">
        <f t="shared" si="419"/>
        <v>0.7872088824430219</v>
      </c>
      <c r="S368" s="109">
        <f t="shared" si="420"/>
        <v>304.45502901353967</v>
      </c>
      <c r="T368" s="3"/>
      <c r="U368" s="111">
        <f t="shared" si="421"/>
        <v>75</v>
      </c>
      <c r="V368" s="3">
        <f t="shared" si="410"/>
        <v>75</v>
      </c>
      <c r="W368" s="18">
        <f>P7</f>
        <v>40</v>
      </c>
    </row>
    <row r="369" spans="2:23" ht="18" x14ac:dyDescent="0.4">
      <c r="B369" s="213">
        <v>1</v>
      </c>
      <c r="C369" s="63">
        <v>36</v>
      </c>
      <c r="D369" s="106" t="s">
        <v>140</v>
      </c>
      <c r="E369" s="103" t="s">
        <v>12</v>
      </c>
      <c r="F369" s="14">
        <v>0.25</v>
      </c>
      <c r="G369" s="5" t="s">
        <v>451</v>
      </c>
      <c r="H369" s="59">
        <f t="shared" si="413"/>
        <v>178.38192940038687</v>
      </c>
      <c r="I369" s="179">
        <f t="shared" si="414"/>
        <v>127.00378626692458</v>
      </c>
      <c r="J369" s="183">
        <f t="shared" si="411"/>
        <v>107.95321832688589</v>
      </c>
      <c r="K369" s="163" t="s">
        <v>1098</v>
      </c>
      <c r="L369" s="107">
        <f t="shared" si="415"/>
        <v>19.05056794003869</v>
      </c>
      <c r="M369" s="16">
        <f t="shared" si="416"/>
        <v>24.247499999999999</v>
      </c>
      <c r="N369" s="187">
        <f t="shared" si="412"/>
        <v>102.75628626692458</v>
      </c>
      <c r="O369" s="16">
        <f t="shared" si="417"/>
        <v>0.2475</v>
      </c>
      <c r="P369" s="128">
        <v>3</v>
      </c>
      <c r="Q369" s="104">
        <f t="shared" si="418"/>
        <v>14.343750000000002</v>
      </c>
      <c r="R369" s="20">
        <f t="shared" si="419"/>
        <v>0.86149034987800777</v>
      </c>
      <c r="S369" s="17">
        <f t="shared" si="420"/>
        <v>123.70302901353966</v>
      </c>
      <c r="T369" s="162"/>
      <c r="U369" s="50">
        <f t="shared" si="421"/>
        <v>3</v>
      </c>
      <c r="V369" s="162">
        <f t="shared" si="410"/>
        <v>3</v>
      </c>
      <c r="W369" s="16">
        <v>0</v>
      </c>
    </row>
    <row r="370" spans="2:23" ht="18" x14ac:dyDescent="0.4">
      <c r="B370" s="213">
        <v>1</v>
      </c>
      <c r="C370" s="63">
        <v>36</v>
      </c>
      <c r="D370" s="106" t="s">
        <v>141</v>
      </c>
      <c r="E370" s="5" t="s">
        <v>452</v>
      </c>
      <c r="F370" s="14">
        <v>0.5</v>
      </c>
      <c r="G370" s="5" t="s">
        <v>453</v>
      </c>
      <c r="H370" s="59">
        <f t="shared" si="413"/>
        <v>470.90885880077371</v>
      </c>
      <c r="I370" s="179">
        <f t="shared" si="414"/>
        <v>368.15257253384914</v>
      </c>
      <c r="J370" s="183">
        <f t="shared" si="411"/>
        <v>312.92968665377174</v>
      </c>
      <c r="K370" s="163" t="s">
        <v>1099</v>
      </c>
      <c r="L370" s="107">
        <f t="shared" si="415"/>
        <v>55.222885880077399</v>
      </c>
      <c r="M370" s="16">
        <f t="shared" si="416"/>
        <v>162.63999999999999</v>
      </c>
      <c r="N370" s="187">
        <f t="shared" si="412"/>
        <v>205.51257253384915</v>
      </c>
      <c r="O370" s="16">
        <f t="shared" si="417"/>
        <v>2.64</v>
      </c>
      <c r="P370" s="128">
        <v>32</v>
      </c>
      <c r="Q370" s="104">
        <f t="shared" si="418"/>
        <v>28.687500000000004</v>
      </c>
      <c r="R370" s="20">
        <f t="shared" si="419"/>
        <v>0.82798571917033814</v>
      </c>
      <c r="S370" s="17">
        <f t="shared" si="420"/>
        <v>294.2220580270793</v>
      </c>
      <c r="T370" s="162"/>
      <c r="U370" s="50">
        <f t="shared" si="421"/>
        <v>32</v>
      </c>
      <c r="V370" s="162">
        <f t="shared" si="410"/>
        <v>32</v>
      </c>
      <c r="W370" s="16">
        <v>0</v>
      </c>
    </row>
    <row r="371" spans="2:23" ht="18" x14ac:dyDescent="0.4">
      <c r="B371" s="213">
        <v>1</v>
      </c>
      <c r="C371" s="63">
        <v>36</v>
      </c>
      <c r="D371" s="106" t="s">
        <v>142</v>
      </c>
      <c r="E371" s="5" t="s">
        <v>1088</v>
      </c>
      <c r="F371" s="14">
        <v>0.25</v>
      </c>
      <c r="G371" s="5" t="s">
        <v>454</v>
      </c>
      <c r="H371" s="59">
        <f t="shared" si="413"/>
        <v>265.83567940038688</v>
      </c>
      <c r="I371" s="179">
        <f t="shared" si="414"/>
        <v>194.45753626692459</v>
      </c>
      <c r="J371" s="183">
        <f t="shared" si="411"/>
        <v>165.28890582688589</v>
      </c>
      <c r="K371" s="163" t="s">
        <v>1100</v>
      </c>
      <c r="L371" s="107">
        <f t="shared" si="415"/>
        <v>29.168630440038697</v>
      </c>
      <c r="M371" s="16">
        <f t="shared" si="416"/>
        <v>51.701250000000002</v>
      </c>
      <c r="N371" s="187">
        <f t="shared" si="412"/>
        <v>142.75628626692458</v>
      </c>
      <c r="O371" s="16">
        <f t="shared" si="417"/>
        <v>0.70125000000000004</v>
      </c>
      <c r="P371" s="128">
        <v>8.5</v>
      </c>
      <c r="Q371" s="104">
        <f t="shared" si="418"/>
        <v>14.343750000000002</v>
      </c>
      <c r="R371" s="20">
        <f t="shared" si="419"/>
        <v>0.87891958084010346</v>
      </c>
      <c r="S371" s="17">
        <f t="shared" si="420"/>
        <v>171.79936234687301</v>
      </c>
      <c r="T371" s="162"/>
      <c r="U371" s="50">
        <f t="shared" si="421"/>
        <v>8.5</v>
      </c>
      <c r="V371" s="162">
        <f t="shared" si="410"/>
        <v>8.5</v>
      </c>
      <c r="W371" s="16">
        <f>P7</f>
        <v>40</v>
      </c>
    </row>
    <row r="372" spans="2:23" ht="18" x14ac:dyDescent="0.4">
      <c r="B372" s="213">
        <v>1</v>
      </c>
      <c r="C372" s="63">
        <v>36</v>
      </c>
      <c r="D372" s="106" t="s">
        <v>46</v>
      </c>
      <c r="E372" s="5" t="s">
        <v>1087</v>
      </c>
      <c r="F372" s="14">
        <v>0.5</v>
      </c>
      <c r="G372" s="5" t="s">
        <v>455</v>
      </c>
      <c r="H372" s="59">
        <f t="shared" si="413"/>
        <v>505.49635880077369</v>
      </c>
      <c r="I372" s="179">
        <f t="shared" si="414"/>
        <v>382.74007253384912</v>
      </c>
      <c r="J372" s="183">
        <f t="shared" si="411"/>
        <v>325.32906165377176</v>
      </c>
      <c r="K372" s="163" t="s">
        <v>1450</v>
      </c>
      <c r="L372" s="107">
        <f t="shared" si="415"/>
        <v>57.411010880077356</v>
      </c>
      <c r="M372" s="16">
        <f t="shared" si="416"/>
        <v>137.22749999999999</v>
      </c>
      <c r="N372" s="187">
        <f t="shared" si="412"/>
        <v>245.51257253384915</v>
      </c>
      <c r="O372" s="16">
        <f t="shared" si="417"/>
        <v>2.2275</v>
      </c>
      <c r="P372" s="128">
        <v>27</v>
      </c>
      <c r="Q372" s="104">
        <f t="shared" si="418"/>
        <v>28.687500000000004</v>
      </c>
      <c r="R372" s="20">
        <f t="shared" si="419"/>
        <v>0.84868320785804818</v>
      </c>
      <c r="S372" s="17">
        <f t="shared" si="420"/>
        <v>309.89205802707932</v>
      </c>
      <c r="T372" s="162"/>
      <c r="U372" s="50">
        <f t="shared" si="421"/>
        <v>27</v>
      </c>
      <c r="V372" s="162">
        <f t="shared" si="410"/>
        <v>27</v>
      </c>
      <c r="W372" s="16">
        <f>P7</f>
        <v>40</v>
      </c>
    </row>
    <row r="373" spans="2:23" ht="18" x14ac:dyDescent="0.4">
      <c r="B373" s="213">
        <v>1</v>
      </c>
      <c r="C373" s="63">
        <v>36</v>
      </c>
      <c r="D373" s="106" t="s">
        <v>47</v>
      </c>
      <c r="E373" s="103" t="s">
        <v>13</v>
      </c>
      <c r="F373" s="14">
        <v>0.25</v>
      </c>
      <c r="G373" s="5" t="s">
        <v>456</v>
      </c>
      <c r="H373" s="59">
        <f t="shared" si="413"/>
        <v>305.61942940038688</v>
      </c>
      <c r="I373" s="179">
        <f t="shared" si="414"/>
        <v>234.24128626692459</v>
      </c>
      <c r="J373" s="183">
        <f t="shared" si="411"/>
        <v>199.10509332688591</v>
      </c>
      <c r="K373" s="163" t="s">
        <v>1451</v>
      </c>
      <c r="L373" s="107">
        <f t="shared" si="415"/>
        <v>35.136192940038683</v>
      </c>
      <c r="M373" s="16">
        <f t="shared" si="416"/>
        <v>91.484999999999999</v>
      </c>
      <c r="N373" s="187">
        <f t="shared" si="412"/>
        <v>142.75628626692458</v>
      </c>
      <c r="O373" s="16">
        <f t="shared" si="417"/>
        <v>1.4850000000000001</v>
      </c>
      <c r="P373" s="128">
        <v>18</v>
      </c>
      <c r="Q373" s="104">
        <f t="shared" si="418"/>
        <v>14.343750000000002</v>
      </c>
      <c r="R373" s="20">
        <f t="shared" si="419"/>
        <v>0.85558160758453494</v>
      </c>
      <c r="S373" s="17">
        <f t="shared" si="420"/>
        <v>193.49302901353968</v>
      </c>
      <c r="T373" s="162"/>
      <c r="U373" s="50">
        <f t="shared" si="421"/>
        <v>18</v>
      </c>
      <c r="V373" s="162">
        <f t="shared" si="410"/>
        <v>18</v>
      </c>
      <c r="W373" s="16">
        <f>P7</f>
        <v>40</v>
      </c>
    </row>
    <row r="374" spans="2:23" ht="18" x14ac:dyDescent="0.4">
      <c r="B374" s="213">
        <v>1</v>
      </c>
      <c r="C374" s="63">
        <v>36</v>
      </c>
      <c r="D374" s="106" t="s">
        <v>48</v>
      </c>
      <c r="E374" s="5" t="s">
        <v>1086</v>
      </c>
      <c r="F374" s="14">
        <v>0.25</v>
      </c>
      <c r="G374" s="5" t="s">
        <v>457</v>
      </c>
      <c r="H374" s="59">
        <f t="shared" si="413"/>
        <v>224.23755440038687</v>
      </c>
      <c r="I374" s="179">
        <f t="shared" si="414"/>
        <v>152.85941126692458</v>
      </c>
      <c r="J374" s="183">
        <f t="shared" si="411"/>
        <v>129.93049957688589</v>
      </c>
      <c r="K374" s="163" t="s">
        <v>1452</v>
      </c>
      <c r="L374" s="107">
        <f t="shared" si="415"/>
        <v>22.928911690038689</v>
      </c>
      <c r="M374" s="16">
        <f t="shared" si="416"/>
        <v>10.103125</v>
      </c>
      <c r="N374" s="187">
        <f t="shared" si="412"/>
        <v>142.75628626692458</v>
      </c>
      <c r="O374" s="16">
        <f t="shared" si="417"/>
        <v>0.10312500000000001</v>
      </c>
      <c r="P374" s="128">
        <v>1.25</v>
      </c>
      <c r="Q374" s="104">
        <f t="shared" si="418"/>
        <v>14.343750000000002</v>
      </c>
      <c r="R374" s="20">
        <f t="shared" si="419"/>
        <v>0.89731168745253131</v>
      </c>
      <c r="S374" s="17">
        <f t="shared" si="420"/>
        <v>146.25419568020632</v>
      </c>
      <c r="T374" s="162"/>
      <c r="U374" s="50">
        <f t="shared" si="421"/>
        <v>1.25</v>
      </c>
      <c r="V374" s="162">
        <f t="shared" si="410"/>
        <v>1.25</v>
      </c>
      <c r="W374" s="16">
        <f>P7</f>
        <v>40</v>
      </c>
    </row>
    <row r="375" spans="2:23" ht="18" x14ac:dyDescent="0.4">
      <c r="B375" s="213">
        <v>1</v>
      </c>
      <c r="C375" s="63">
        <v>36</v>
      </c>
      <c r="D375" s="106" t="s">
        <v>49</v>
      </c>
      <c r="E375" s="5" t="s">
        <v>1085</v>
      </c>
      <c r="F375" s="14">
        <v>0.25</v>
      </c>
      <c r="G375" s="5" t="s">
        <v>458</v>
      </c>
      <c r="H375" s="59">
        <f t="shared" si="413"/>
        <v>244.54692940038686</v>
      </c>
      <c r="I375" s="179">
        <f t="shared" si="414"/>
        <v>173.16878626692457</v>
      </c>
      <c r="J375" s="183">
        <f t="shared" si="411"/>
        <v>147.19346832688589</v>
      </c>
      <c r="K375" s="163" t="s">
        <v>1453</v>
      </c>
      <c r="L375" s="107">
        <f t="shared" si="415"/>
        <v>25.975317940038678</v>
      </c>
      <c r="M375" s="16">
        <f t="shared" si="416"/>
        <v>30.412500000000001</v>
      </c>
      <c r="N375" s="187">
        <f t="shared" si="412"/>
        <v>142.75628626692458</v>
      </c>
      <c r="O375" s="16">
        <f t="shared" si="417"/>
        <v>0.41250000000000003</v>
      </c>
      <c r="P375" s="128">
        <v>5</v>
      </c>
      <c r="Q375" s="104">
        <f t="shared" si="418"/>
        <v>14.343750000000002</v>
      </c>
      <c r="R375" s="20">
        <f t="shared" si="419"/>
        <v>0.88591333099980585</v>
      </c>
      <c r="S375" s="17">
        <f t="shared" si="420"/>
        <v>158.50169568020632</v>
      </c>
      <c r="T375" s="162"/>
      <c r="U375" s="50">
        <f t="shared" si="421"/>
        <v>5</v>
      </c>
      <c r="V375" s="162">
        <f t="shared" si="410"/>
        <v>5</v>
      </c>
      <c r="W375" s="16">
        <f>P7</f>
        <v>40</v>
      </c>
    </row>
    <row r="376" spans="2:23" ht="18" x14ac:dyDescent="0.4">
      <c r="B376" s="213">
        <v>1</v>
      </c>
      <c r="C376" s="63">
        <v>36</v>
      </c>
      <c r="D376" s="106" t="s">
        <v>50</v>
      </c>
      <c r="E376" s="103" t="s">
        <v>14</v>
      </c>
      <c r="F376" s="14">
        <v>1.5</v>
      </c>
      <c r="G376" s="5"/>
      <c r="H376" s="59">
        <f t="shared" si="413"/>
        <v>1372.5440764023213</v>
      </c>
      <c r="I376" s="179">
        <f t="shared" si="414"/>
        <v>1064.2752176015474</v>
      </c>
      <c r="J376" s="183">
        <f t="shared" si="411"/>
        <v>904.63393496131528</v>
      </c>
      <c r="K376" s="163" t="s">
        <v>1456</v>
      </c>
      <c r="L376" s="107">
        <f>+(I376-J376)</f>
        <v>159.64128264023213</v>
      </c>
      <c r="M376" s="16">
        <f>+(IF(P376=0,0,IF(P376&lt;4.99,(P376*$M$3),IF(P376&lt;9.99,(P376*$M$4),IF(P376&lt;49.99,(P376*$M$5),IF(P376&lt;100,(P376*$M$6),IF(P376&gt;99.99,(P376*$M$7)))))))+(O376))</f>
        <v>447.73750000000001</v>
      </c>
      <c r="N376" s="187">
        <f t="shared" si="412"/>
        <v>616.53771760154746</v>
      </c>
      <c r="O376" s="16">
        <f>+(P376*$F$7)</f>
        <v>17.737500000000001</v>
      </c>
      <c r="P376" s="128">
        <v>215</v>
      </c>
      <c r="Q376" s="104">
        <f>+(F376*$F$4)</f>
        <v>86.062500000000014</v>
      </c>
      <c r="R376" s="20"/>
      <c r="S376" s="17"/>
      <c r="T376" s="162"/>
      <c r="U376" s="50">
        <f t="shared" si="421"/>
        <v>215</v>
      </c>
      <c r="V376" s="162">
        <f t="shared" ref="V376" si="445">+(U376*$P$6)</f>
        <v>215</v>
      </c>
      <c r="W376" s="16"/>
    </row>
    <row r="377" spans="2:23" ht="18" x14ac:dyDescent="0.4">
      <c r="B377" s="213">
        <v>1</v>
      </c>
      <c r="C377" s="63">
        <v>36</v>
      </c>
      <c r="D377" s="106" t="s">
        <v>51</v>
      </c>
      <c r="E377" s="103" t="s">
        <v>15</v>
      </c>
      <c r="F377" s="14">
        <v>0.75</v>
      </c>
      <c r="G377" s="5"/>
      <c r="H377" s="59">
        <f t="shared" ref="H377" si="446">+((N377*(1+($F$6)))+M377)</f>
        <v>910.1407882011606</v>
      </c>
      <c r="I377" s="179">
        <f t="shared" ref="I377" si="447">+(N377+M377)</f>
        <v>756.0063588007738</v>
      </c>
      <c r="J377" s="183">
        <f t="shared" ref="J377" si="448">+(I377*(1-$F$5))</f>
        <v>642.60540498065768</v>
      </c>
      <c r="K377" s="163" t="s">
        <v>1456</v>
      </c>
      <c r="L377" s="107">
        <f>+(I377-J377)</f>
        <v>113.40095382011611</v>
      </c>
      <c r="M377" s="16">
        <f>+(IF(P377=0,0,IF(P377&lt;4.99,(P377*$M$3),IF(P377&lt;9.99,(P377*$M$4),IF(P377&lt;49.99,(P377*$M$5),IF(P377&lt;100,(P377*$M$6),IF(P377&gt;99.99,(P377*$M$7)))))))+(O377))</f>
        <v>447.73750000000001</v>
      </c>
      <c r="N377" s="187">
        <f t="shared" si="412"/>
        <v>308.26885880077373</v>
      </c>
      <c r="O377" s="16">
        <f>+(P377*$F$7)</f>
        <v>17.737500000000001</v>
      </c>
      <c r="P377" s="128">
        <v>215</v>
      </c>
      <c r="Q377" s="104">
        <f>+(F377*$F$4)</f>
        <v>43.031250000000007</v>
      </c>
      <c r="R377" s="20"/>
      <c r="S377" s="17"/>
      <c r="T377" s="162"/>
      <c r="U377" s="50">
        <f t="shared" si="421"/>
        <v>215</v>
      </c>
      <c r="V377" s="162">
        <f t="shared" ref="V377" si="449">+(U377*$P$6)</f>
        <v>215</v>
      </c>
      <c r="W377" s="16"/>
    </row>
    <row r="378" spans="2:23" ht="18" x14ac:dyDescent="0.4">
      <c r="B378" s="213">
        <v>1</v>
      </c>
      <c r="C378" s="63">
        <v>36</v>
      </c>
      <c r="D378" s="106" t="s">
        <v>52</v>
      </c>
      <c r="E378" s="103" t="s">
        <v>16</v>
      </c>
      <c r="F378" s="14">
        <v>1.5</v>
      </c>
      <c r="G378" s="5" t="s">
        <v>460</v>
      </c>
      <c r="H378" s="59">
        <f t="shared" ref="H378:H382" si="450">+((N378*(1+($F$6)))+M378)</f>
        <v>1289.2440764023213</v>
      </c>
      <c r="I378" s="179">
        <f t="shared" ref="I378:I382" si="451">+(N378+M378)</f>
        <v>980.97521760154746</v>
      </c>
      <c r="J378" s="183">
        <f t="shared" ref="J378:J382" si="452">+(I378*(1-$F$5))</f>
        <v>833.82893496131533</v>
      </c>
      <c r="K378" s="163" t="s">
        <v>1455</v>
      </c>
      <c r="L378" s="107">
        <f t="shared" ref="L378:L382" si="453">+(I378-J378)</f>
        <v>147.14628264023213</v>
      </c>
      <c r="M378" s="16">
        <f t="shared" ref="M378:M382" si="454">+(IF(P378=0,0,IF(P378&lt;4.99,(P378*$M$3),IF(P378&lt;9.99,(P378*$M$4),IF(P378&lt;49.99,(P378*$M$5),IF(P378&lt;100,(P378*$M$6),IF(P378&gt;99.99,(P378*$M$7)))))))+(O378))</f>
        <v>364.4375</v>
      </c>
      <c r="N378" s="187">
        <f t="shared" si="412"/>
        <v>616.53771760154746</v>
      </c>
      <c r="O378" s="16">
        <f t="shared" ref="O378:O382" si="455">+(P378*$F$7)</f>
        <v>14.4375</v>
      </c>
      <c r="P378" s="128">
        <v>175</v>
      </c>
      <c r="Q378" s="104">
        <f t="shared" ref="Q378:Q382" si="456">+(F378*$F$4)</f>
        <v>86.062500000000014</v>
      </c>
      <c r="R378" s="20">
        <f t="shared" ref="R378:R382" si="457">(I378-(P378+O378+Q378))/I378</f>
        <v>0.71915702348364263</v>
      </c>
      <c r="S378" s="17">
        <f t="shared" ref="S378:S382" si="458">+((($I$11+I378)-(P378+Q378+$Q$11)/(F378+($F$11)))/1.25)</f>
        <v>740.08017408123794</v>
      </c>
      <c r="T378" s="162"/>
      <c r="U378" s="50">
        <f t="shared" si="421"/>
        <v>175</v>
      </c>
      <c r="V378" s="162">
        <f t="shared" ref="V378:V382" si="459">+(U378*$P$6)</f>
        <v>175</v>
      </c>
      <c r="W378" s="16">
        <v>0</v>
      </c>
    </row>
    <row r="379" spans="2:23" ht="18" x14ac:dyDescent="0.4">
      <c r="B379" s="213">
        <v>1</v>
      </c>
      <c r="C379" s="63">
        <v>36</v>
      </c>
      <c r="D379" s="106" t="s">
        <v>53</v>
      </c>
      <c r="E379" s="103" t="s">
        <v>17</v>
      </c>
      <c r="F379" s="14">
        <v>0.75</v>
      </c>
      <c r="G379" s="5" t="s">
        <v>460</v>
      </c>
      <c r="H379" s="59">
        <f t="shared" si="450"/>
        <v>806.0157882011606</v>
      </c>
      <c r="I379" s="179">
        <f t="shared" si="451"/>
        <v>651.8813588007738</v>
      </c>
      <c r="J379" s="183">
        <f t="shared" si="452"/>
        <v>554.09915498065766</v>
      </c>
      <c r="K379" s="163" t="s">
        <v>1455</v>
      </c>
      <c r="L379" s="107">
        <f t="shared" si="453"/>
        <v>97.782203820116138</v>
      </c>
      <c r="M379" s="16">
        <f t="shared" si="454"/>
        <v>343.61250000000001</v>
      </c>
      <c r="N379" s="187">
        <f t="shared" si="412"/>
        <v>308.26885880077373</v>
      </c>
      <c r="O379" s="16">
        <f t="shared" si="455"/>
        <v>13.612500000000001</v>
      </c>
      <c r="P379" s="128">
        <v>165</v>
      </c>
      <c r="Q379" s="104">
        <f t="shared" si="456"/>
        <v>43.031250000000007</v>
      </c>
      <c r="R379" s="20">
        <f t="shared" si="457"/>
        <v>0.65999372890836383</v>
      </c>
      <c r="S379" s="17">
        <f t="shared" si="458"/>
        <v>441.20508704061905</v>
      </c>
      <c r="T379" s="162"/>
      <c r="U379" s="50">
        <f t="shared" si="421"/>
        <v>165</v>
      </c>
      <c r="V379" s="162">
        <f t="shared" si="459"/>
        <v>165</v>
      </c>
      <c r="W379" s="16">
        <v>0</v>
      </c>
    </row>
    <row r="380" spans="2:23" ht="18" x14ac:dyDescent="0.4">
      <c r="B380" s="213">
        <v>1</v>
      </c>
      <c r="C380" s="63">
        <v>36</v>
      </c>
      <c r="D380" s="106" t="s">
        <v>54</v>
      </c>
      <c r="E380" s="103" t="s">
        <v>18</v>
      </c>
      <c r="F380" s="14">
        <v>1.5</v>
      </c>
      <c r="G380" s="5" t="s">
        <v>460</v>
      </c>
      <c r="H380" s="59">
        <f t="shared" si="450"/>
        <v>1861.9315764023213</v>
      </c>
      <c r="I380" s="179">
        <f t="shared" si="451"/>
        <v>1553.6627176015475</v>
      </c>
      <c r="J380" s="183">
        <f t="shared" si="452"/>
        <v>1320.6133099613153</v>
      </c>
      <c r="K380" s="163" t="s">
        <v>1455</v>
      </c>
      <c r="L380" s="107">
        <f t="shared" si="453"/>
        <v>233.04940764023218</v>
      </c>
      <c r="M380" s="16">
        <f t="shared" si="454"/>
        <v>937.125</v>
      </c>
      <c r="N380" s="187">
        <f t="shared" si="412"/>
        <v>616.53771760154746</v>
      </c>
      <c r="O380" s="16">
        <f t="shared" si="455"/>
        <v>37.125</v>
      </c>
      <c r="P380" s="128">
        <v>450</v>
      </c>
      <c r="Q380" s="104">
        <f t="shared" si="456"/>
        <v>86.062500000000014</v>
      </c>
      <c r="R380" s="20">
        <f t="shared" si="457"/>
        <v>0.63107340254334421</v>
      </c>
      <c r="S380" s="17">
        <f t="shared" si="458"/>
        <v>1088.2301740812379</v>
      </c>
      <c r="T380" s="162"/>
      <c r="U380" s="50">
        <f t="shared" si="421"/>
        <v>450</v>
      </c>
      <c r="V380" s="162">
        <f t="shared" si="459"/>
        <v>450</v>
      </c>
      <c r="W380" s="16">
        <v>0</v>
      </c>
    </row>
    <row r="381" spans="2:23" ht="18" x14ac:dyDescent="0.4">
      <c r="B381" s="213">
        <v>1</v>
      </c>
      <c r="C381" s="63">
        <v>36</v>
      </c>
      <c r="D381" s="106" t="s">
        <v>55</v>
      </c>
      <c r="E381" s="103" t="s">
        <v>19</v>
      </c>
      <c r="F381" s="14">
        <v>0.15</v>
      </c>
      <c r="G381" s="5" t="s">
        <v>460</v>
      </c>
      <c r="H381" s="59">
        <f t="shared" si="450"/>
        <v>296.6056576402321</v>
      </c>
      <c r="I381" s="179">
        <f t="shared" si="451"/>
        <v>265.77877176015477</v>
      </c>
      <c r="J381" s="183">
        <f t="shared" si="452"/>
        <v>225.91195599613155</v>
      </c>
      <c r="K381" s="163" t="s">
        <v>1455</v>
      </c>
      <c r="L381" s="107">
        <f t="shared" si="453"/>
        <v>39.866815764023215</v>
      </c>
      <c r="M381" s="16">
        <f t="shared" si="454"/>
        <v>204.125</v>
      </c>
      <c r="N381" s="187">
        <f t="shared" si="412"/>
        <v>61.65377176015474</v>
      </c>
      <c r="O381" s="16">
        <f t="shared" si="455"/>
        <v>4.125</v>
      </c>
      <c r="P381" s="128">
        <v>50</v>
      </c>
      <c r="Q381" s="104">
        <f t="shared" si="456"/>
        <v>8.6062500000000011</v>
      </c>
      <c r="R381" s="20">
        <f t="shared" si="457"/>
        <v>0.76397193205253355</v>
      </c>
      <c r="S381" s="17">
        <f t="shared" si="458"/>
        <v>176.38455586966228</v>
      </c>
      <c r="T381" s="162"/>
      <c r="U381" s="50">
        <f t="shared" si="421"/>
        <v>50</v>
      </c>
      <c r="V381" s="162">
        <f t="shared" si="459"/>
        <v>50</v>
      </c>
      <c r="W381" s="16">
        <v>0</v>
      </c>
    </row>
    <row r="382" spans="2:23" ht="18.5" thickBot="1" x14ac:dyDescent="0.45">
      <c r="B382" s="214">
        <v>1</v>
      </c>
      <c r="C382" s="64">
        <v>36</v>
      </c>
      <c r="D382" s="112" t="s">
        <v>56</v>
      </c>
      <c r="E382" s="203" t="s">
        <v>20</v>
      </c>
      <c r="F382" s="15">
        <v>0.09</v>
      </c>
      <c r="G382" s="6" t="s">
        <v>459</v>
      </c>
      <c r="H382" s="177">
        <f t="shared" si="450"/>
        <v>106.31339458413927</v>
      </c>
      <c r="I382" s="181">
        <f t="shared" si="451"/>
        <v>87.817263056092855</v>
      </c>
      <c r="J382" s="186">
        <f t="shared" si="452"/>
        <v>74.644673597678931</v>
      </c>
      <c r="K382" s="56" t="s">
        <v>1454</v>
      </c>
      <c r="L382" s="108">
        <f t="shared" si="453"/>
        <v>13.172589458413924</v>
      </c>
      <c r="M382" s="18">
        <f t="shared" si="454"/>
        <v>50.825000000000003</v>
      </c>
      <c r="N382" s="190">
        <f t="shared" si="412"/>
        <v>36.992263056092845</v>
      </c>
      <c r="O382" s="18">
        <f t="shared" si="455"/>
        <v>0.82500000000000007</v>
      </c>
      <c r="P382" s="129">
        <v>10</v>
      </c>
      <c r="Q382" s="105">
        <f t="shared" si="456"/>
        <v>5.1637500000000003</v>
      </c>
      <c r="R382" s="110">
        <f t="shared" si="457"/>
        <v>0.81793158379591879</v>
      </c>
      <c r="S382" s="109">
        <f t="shared" si="458"/>
        <v>81.994488410975961</v>
      </c>
      <c r="T382" s="3"/>
      <c r="U382" s="111">
        <f t="shared" si="421"/>
        <v>10</v>
      </c>
      <c r="V382" s="3">
        <f t="shared" si="459"/>
        <v>10</v>
      </c>
      <c r="W382" s="18">
        <v>0</v>
      </c>
    </row>
    <row r="383" spans="2:23" ht="18" x14ac:dyDescent="0.4">
      <c r="B383" s="213">
        <v>1</v>
      </c>
      <c r="C383" s="63">
        <v>37</v>
      </c>
      <c r="D383" s="106" t="s">
        <v>143</v>
      </c>
      <c r="E383" s="5" t="s">
        <v>1368</v>
      </c>
      <c r="F383" s="14">
        <v>2</v>
      </c>
      <c r="G383" s="5" t="s">
        <v>461</v>
      </c>
      <c r="H383" s="59">
        <f t="shared" si="413"/>
        <v>1493.3879352030949</v>
      </c>
      <c r="I383" s="179">
        <f t="shared" si="414"/>
        <v>1082.3627901353966</v>
      </c>
      <c r="J383" s="183">
        <f t="shared" si="411"/>
        <v>920.00837161508707</v>
      </c>
      <c r="K383" s="163" t="s">
        <v>1457</v>
      </c>
      <c r="L383" s="107">
        <f t="shared" si="415"/>
        <v>162.35441852030954</v>
      </c>
      <c r="M383" s="16">
        <f t="shared" si="416"/>
        <v>260.3125</v>
      </c>
      <c r="N383" s="187">
        <f t="shared" si="412"/>
        <v>822.05029013539661</v>
      </c>
      <c r="O383" s="16">
        <f t="shared" si="417"/>
        <v>10.3125</v>
      </c>
      <c r="P383" s="128">
        <v>125</v>
      </c>
      <c r="Q383" s="104">
        <f t="shared" si="418"/>
        <v>114.75000000000001</v>
      </c>
      <c r="R383" s="20">
        <f t="shared" si="419"/>
        <v>0.76896609687707507</v>
      </c>
      <c r="S383" s="17">
        <f t="shared" si="420"/>
        <v>851.19023210831733</v>
      </c>
      <c r="T383" s="162"/>
      <c r="U383" s="50">
        <f t="shared" si="421"/>
        <v>125</v>
      </c>
      <c r="V383" s="162">
        <f t="shared" si="410"/>
        <v>125</v>
      </c>
      <c r="W383" s="16">
        <v>0</v>
      </c>
    </row>
    <row r="384" spans="2:23" ht="18" x14ac:dyDescent="0.4">
      <c r="B384" s="213">
        <v>1</v>
      </c>
      <c r="C384" s="63">
        <v>37</v>
      </c>
      <c r="D384" s="106" t="s">
        <v>144</v>
      </c>
      <c r="E384" s="5" t="s">
        <v>645</v>
      </c>
      <c r="F384" s="14">
        <v>1</v>
      </c>
      <c r="G384" s="5" t="s">
        <v>646</v>
      </c>
      <c r="H384" s="59">
        <f t="shared" ref="H384:H386" si="460">+((N384*(1+($F$6)))+M384)</f>
        <v>856.02521760154741</v>
      </c>
      <c r="I384" s="179">
        <f t="shared" ref="I384:I386" si="461">+(N384+M384)</f>
        <v>650.51264506769826</v>
      </c>
      <c r="J384" s="183">
        <f t="shared" ref="J384:J386" si="462">+(I384*(1-$F$5))</f>
        <v>552.93574830754346</v>
      </c>
      <c r="K384" s="163" t="s">
        <v>1458</v>
      </c>
      <c r="L384" s="107">
        <f t="shared" ref="L384:L386" si="463">+(I384-J384)</f>
        <v>97.576896760154796</v>
      </c>
      <c r="M384" s="16">
        <f t="shared" ref="M384:M386" si="464">+(IF(P384=0,0,IF(P384&lt;4.99,(P384*$M$3),IF(P384&lt;9.99,(P384*$M$4),IF(P384&lt;49.99,(P384*$M$5),IF(P384&lt;100,(P384*$M$6),IF(P384&gt;99.99,(P384*$M$7)))))))+(O384))</f>
        <v>239.48750000000001</v>
      </c>
      <c r="N384" s="187">
        <f t="shared" si="412"/>
        <v>411.0251450676983</v>
      </c>
      <c r="O384" s="16">
        <f t="shared" ref="O384:O386" si="465">+(P384*$F$7)</f>
        <v>9.4875000000000007</v>
      </c>
      <c r="P384" s="128">
        <v>115</v>
      </c>
      <c r="Q384" s="104">
        <f t="shared" ref="Q384:Q386" si="466">+(F384*$F$4)</f>
        <v>57.375000000000007</v>
      </c>
      <c r="R384" s="20">
        <f t="shared" ref="R384:R386" si="467">(I384-(P384+O384+Q384))/I384</f>
        <v>0.72043202944798446</v>
      </c>
      <c r="S384" s="17">
        <f t="shared" ref="S384:S386" si="468">+((($I$11+I384)-(P384+Q384+$Q$11)/(F384+($F$11)))/1.25)</f>
        <v>484.3767827208253</v>
      </c>
      <c r="T384" s="162"/>
      <c r="U384" s="50">
        <f t="shared" si="421"/>
        <v>115</v>
      </c>
      <c r="V384" s="162">
        <f t="shared" ref="V384:V386" si="469">+(U384*$P$6)</f>
        <v>115</v>
      </c>
      <c r="W384" s="16">
        <v>0</v>
      </c>
    </row>
    <row r="385" spans="2:23" ht="18" x14ac:dyDescent="0.4">
      <c r="B385" s="213">
        <v>1</v>
      </c>
      <c r="C385" s="63">
        <v>37</v>
      </c>
      <c r="D385" s="106" t="s">
        <v>1606</v>
      </c>
      <c r="E385" s="54" t="s">
        <v>1608</v>
      </c>
      <c r="F385" s="14">
        <v>0.25</v>
      </c>
      <c r="G385" s="5" t="s">
        <v>646</v>
      </c>
      <c r="H385" s="59">
        <f t="shared" ref="H385" si="470">+((N385*(1+($F$6)))+M385)</f>
        <v>184.54692940038686</v>
      </c>
      <c r="I385" s="179">
        <f t="shared" ref="I385" si="471">+(N385+M385)</f>
        <v>133.16878626692457</v>
      </c>
      <c r="J385" s="183">
        <f t="shared" ref="J385" si="472">+(I385*(1-$F$5))</f>
        <v>113.19346832688588</v>
      </c>
      <c r="K385" s="163" t="s">
        <v>1458</v>
      </c>
      <c r="L385" s="107">
        <f t="shared" ref="L385" si="473">+(I385-J385)</f>
        <v>19.975317940038693</v>
      </c>
      <c r="M385" s="16">
        <f t="shared" ref="M385" si="474">+(IF(P385=0,0,IF(P385&lt;4.99,(P385*$M$3),IF(P385&lt;9.99,(P385*$M$4),IF(P385&lt;49.99,(P385*$M$5),IF(P385&lt;100,(P385*$M$6),IF(P385&gt;99.99,(P385*$M$7)))))))+(O385))</f>
        <v>30.412500000000001</v>
      </c>
      <c r="N385" s="187">
        <f t="shared" si="412"/>
        <v>102.75628626692458</v>
      </c>
      <c r="O385" s="16">
        <f t="shared" ref="O385" si="475">+(P385*$F$7)</f>
        <v>0.41250000000000003</v>
      </c>
      <c r="P385" s="128">
        <v>5</v>
      </c>
      <c r="Q385" s="104">
        <f t="shared" ref="Q385" si="476">+(F385*$F$4)</f>
        <v>14.343750000000002</v>
      </c>
      <c r="R385" s="20">
        <f t="shared" ref="R385" si="477">(I385-(P385+O385+Q385))/I385</f>
        <v>0.8516450396987143</v>
      </c>
      <c r="S385" s="17">
        <f t="shared" ref="S385" si="478">+((($I$11+I385)-(P385+Q385+$Q$11)/(F385+($F$11)))/1.25)</f>
        <v>126.50169568020632</v>
      </c>
      <c r="T385" s="162"/>
      <c r="U385" s="50">
        <f t="shared" si="421"/>
        <v>5</v>
      </c>
      <c r="V385" s="162">
        <f t="shared" ref="V385" si="479">+(U385*$P$6)</f>
        <v>5</v>
      </c>
      <c r="W385" s="16">
        <v>0</v>
      </c>
    </row>
    <row r="386" spans="2:23" ht="18" x14ac:dyDescent="0.4">
      <c r="B386" s="213">
        <v>1</v>
      </c>
      <c r="C386" s="63">
        <v>37</v>
      </c>
      <c r="D386" s="106" t="s">
        <v>1607</v>
      </c>
      <c r="E386" s="54" t="s">
        <v>1609</v>
      </c>
      <c r="F386" s="14">
        <v>0.5</v>
      </c>
      <c r="G386" s="5" t="s">
        <v>646</v>
      </c>
      <c r="H386" s="59">
        <f t="shared" si="460"/>
        <v>384.50635880077374</v>
      </c>
      <c r="I386" s="179">
        <f t="shared" si="461"/>
        <v>281.75007253384916</v>
      </c>
      <c r="J386" s="183">
        <f t="shared" si="462"/>
        <v>239.48756165377179</v>
      </c>
      <c r="K386" s="163" t="s">
        <v>1458</v>
      </c>
      <c r="L386" s="107">
        <f t="shared" si="463"/>
        <v>42.262510880077372</v>
      </c>
      <c r="M386" s="16">
        <f t="shared" si="464"/>
        <v>76.237499999999997</v>
      </c>
      <c r="N386" s="187">
        <f t="shared" si="412"/>
        <v>205.51257253384915</v>
      </c>
      <c r="O386" s="16">
        <f t="shared" si="465"/>
        <v>1.2375</v>
      </c>
      <c r="P386" s="128">
        <v>15</v>
      </c>
      <c r="Q386" s="104">
        <f t="shared" si="466"/>
        <v>28.687500000000004</v>
      </c>
      <c r="R386" s="20">
        <f t="shared" si="467"/>
        <v>0.84055017414555322</v>
      </c>
      <c r="S386" s="17">
        <f t="shared" si="468"/>
        <v>238.70005802707934</v>
      </c>
      <c r="T386" s="162"/>
      <c r="U386" s="50">
        <f t="shared" si="421"/>
        <v>15</v>
      </c>
      <c r="V386" s="162">
        <f t="shared" si="469"/>
        <v>15</v>
      </c>
      <c r="W386" s="16">
        <v>0</v>
      </c>
    </row>
    <row r="387" spans="2:23" ht="18.5" thickBot="1" x14ac:dyDescent="0.45">
      <c r="B387" s="214">
        <v>1</v>
      </c>
      <c r="C387" s="64">
        <v>37</v>
      </c>
      <c r="D387" s="112" t="s">
        <v>1610</v>
      </c>
      <c r="E387" s="198" t="s">
        <v>1611</v>
      </c>
      <c r="F387" s="15">
        <v>1</v>
      </c>
      <c r="G387" s="6" t="s">
        <v>646</v>
      </c>
      <c r="H387" s="177">
        <f t="shared" si="413"/>
        <v>743.60021760154746</v>
      </c>
      <c r="I387" s="181">
        <f t="shared" si="414"/>
        <v>538.0876450676983</v>
      </c>
      <c r="J387" s="186">
        <f t="shared" si="411"/>
        <v>457.37449830754355</v>
      </c>
      <c r="K387" s="56" t="s">
        <v>1458</v>
      </c>
      <c r="L387" s="108">
        <f t="shared" si="415"/>
        <v>80.713146760154757</v>
      </c>
      <c r="M387" s="18">
        <f t="shared" si="416"/>
        <v>127.0625</v>
      </c>
      <c r="N387" s="190">
        <f t="shared" si="412"/>
        <v>411.0251450676983</v>
      </c>
      <c r="O387" s="18">
        <f t="shared" si="417"/>
        <v>2.0625</v>
      </c>
      <c r="P387" s="129">
        <v>25</v>
      </c>
      <c r="Q387" s="105">
        <f t="shared" si="418"/>
        <v>57.375000000000007</v>
      </c>
      <c r="R387" s="110">
        <f t="shared" si="419"/>
        <v>0.84307853790365939</v>
      </c>
      <c r="S387" s="109">
        <f t="shared" si="420"/>
        <v>442.43678272082536</v>
      </c>
      <c r="T387" s="3"/>
      <c r="U387" s="111">
        <f t="shared" si="421"/>
        <v>25</v>
      </c>
      <c r="V387" s="3">
        <f t="shared" si="410"/>
        <v>25</v>
      </c>
      <c r="W387" s="18">
        <v>0</v>
      </c>
    </row>
    <row r="388" spans="2:23" ht="18" x14ac:dyDescent="0.4">
      <c r="B388" s="213">
        <v>1</v>
      </c>
      <c r="C388" s="63">
        <v>38</v>
      </c>
      <c r="D388" s="106" t="s">
        <v>145</v>
      </c>
      <c r="E388" s="103" t="s">
        <v>24</v>
      </c>
      <c r="F388" s="52">
        <v>0.5</v>
      </c>
      <c r="G388" s="5" t="s">
        <v>647</v>
      </c>
      <c r="H388" s="60">
        <f t="shared" si="413"/>
        <v>924.87628380077365</v>
      </c>
      <c r="I388" s="180">
        <f t="shared" si="414"/>
        <v>822.11999753384907</v>
      </c>
      <c r="J388" s="184">
        <f t="shared" si="411"/>
        <v>698.80199790377173</v>
      </c>
      <c r="K388" s="163" t="s">
        <v>1459</v>
      </c>
      <c r="L388" s="165">
        <f t="shared" si="415"/>
        <v>123.31799963007734</v>
      </c>
      <c r="M388" s="144">
        <f t="shared" si="416"/>
        <v>616.60742499999992</v>
      </c>
      <c r="N388" s="189">
        <f t="shared" si="412"/>
        <v>205.51257253384915</v>
      </c>
      <c r="O388" s="144">
        <f t="shared" si="417"/>
        <v>24.427424999999999</v>
      </c>
      <c r="P388" s="128">
        <v>296.08999999999997</v>
      </c>
      <c r="Q388" s="212">
        <f t="shared" si="418"/>
        <v>28.687500000000004</v>
      </c>
      <c r="R388" s="166">
        <f t="shared" si="419"/>
        <v>0.5752384979716757</v>
      </c>
      <c r="S388" s="118">
        <f t="shared" si="420"/>
        <v>446.12399802707932</v>
      </c>
      <c r="T388" s="162"/>
      <c r="U388" s="118">
        <f t="shared" si="421"/>
        <v>296.08999999999997</v>
      </c>
      <c r="V388" s="162">
        <f t="shared" si="410"/>
        <v>296.08999999999997</v>
      </c>
      <c r="W388" s="119">
        <v>0</v>
      </c>
    </row>
    <row r="389" spans="2:23" ht="18.5" thickBot="1" x14ac:dyDescent="0.45">
      <c r="B389" s="214">
        <v>1</v>
      </c>
      <c r="C389" s="64">
        <v>38</v>
      </c>
      <c r="D389" s="112" t="s">
        <v>57</v>
      </c>
      <c r="E389" s="203" t="s">
        <v>23</v>
      </c>
      <c r="F389" s="15">
        <v>0.25</v>
      </c>
      <c r="G389" s="6" t="s">
        <v>824</v>
      </c>
      <c r="H389" s="177">
        <f t="shared" si="413"/>
        <v>281.19692940038686</v>
      </c>
      <c r="I389" s="181">
        <f t="shared" si="414"/>
        <v>229.81878626692458</v>
      </c>
      <c r="J389" s="186">
        <f t="shared" si="411"/>
        <v>195.3459683268859</v>
      </c>
      <c r="K389" s="56" t="s">
        <v>380</v>
      </c>
      <c r="L389" s="108">
        <f t="shared" si="415"/>
        <v>34.472817940038681</v>
      </c>
      <c r="M389" s="18">
        <f t="shared" si="416"/>
        <v>127.0625</v>
      </c>
      <c r="N389" s="190">
        <f t="shared" si="412"/>
        <v>102.75628626692458</v>
      </c>
      <c r="O389" s="18">
        <f t="shared" si="417"/>
        <v>2.0625</v>
      </c>
      <c r="P389" s="129">
        <v>25</v>
      </c>
      <c r="Q389" s="105">
        <f t="shared" si="418"/>
        <v>14.343750000000002</v>
      </c>
      <c r="R389" s="110">
        <f t="shared" si="419"/>
        <v>0.81983087339122729</v>
      </c>
      <c r="S389" s="109">
        <f t="shared" si="420"/>
        <v>182.488362346873</v>
      </c>
      <c r="T389" s="3"/>
      <c r="U389" s="111">
        <f t="shared" si="421"/>
        <v>25</v>
      </c>
      <c r="V389" s="3">
        <f>+(U389*$P$6)</f>
        <v>25</v>
      </c>
      <c r="W389" s="205">
        <v>0</v>
      </c>
    </row>
    <row r="390" spans="2:23" ht="18" x14ac:dyDescent="0.4">
      <c r="B390" s="213">
        <v>1</v>
      </c>
      <c r="C390" s="63">
        <v>39</v>
      </c>
      <c r="D390" s="89">
        <v>13901</v>
      </c>
      <c r="E390" s="170" t="s">
        <v>1589</v>
      </c>
      <c r="F390" s="52">
        <v>0.5</v>
      </c>
      <c r="G390" s="5" t="s">
        <v>392</v>
      </c>
      <c r="H390" s="59">
        <f t="shared" ref="H390:H419" si="480">+((N390*(1+($F$6)))+M390)</f>
        <v>531.89885880077372</v>
      </c>
      <c r="I390" s="179">
        <f t="shared" ref="I390:I419" si="481">+(N390+M390)</f>
        <v>429.14257253384915</v>
      </c>
      <c r="J390" s="183">
        <f t="shared" ref="J390:J419" si="482">+(I390*(1-$F$5))</f>
        <v>364.77118665377179</v>
      </c>
      <c r="K390" s="167">
        <v>14201.1</v>
      </c>
      <c r="L390" s="107">
        <f t="shared" ref="L390:L419" si="483">+(I390-J390)</f>
        <v>64.371385880077355</v>
      </c>
      <c r="M390" s="16">
        <f t="shared" ref="M390:M419" si="484">+(IF(P390=0,0,IF(P390&lt;4.99,(P390*$M$3),IF(P390&lt;9.99,(P390*$M$4),IF(P390&lt;49.99,(P390*$M$5),IF(P390&lt;100,(P390*$M$6),IF(P390&gt;99.99,(P390*$M$7)))))))+(O390))</f>
        <v>223.63</v>
      </c>
      <c r="N390" s="187">
        <f t="shared" si="412"/>
        <v>205.51257253384915</v>
      </c>
      <c r="O390" s="16">
        <f t="shared" ref="O390:O419" si="485">+(P390*$F$7)</f>
        <v>3.6300000000000003</v>
      </c>
      <c r="P390" s="130">
        <v>44</v>
      </c>
      <c r="Q390" s="104">
        <f t="shared" ref="Q390:Q419" si="486">+(F390*$F$4)</f>
        <v>28.687500000000004</v>
      </c>
      <c r="R390" s="20">
        <f t="shared" ref="R390:R419" si="487">(I390-(P390+O390+Q390))/I390</f>
        <v>0.8221628314585816</v>
      </c>
      <c r="S390" s="17">
        <f t="shared" ref="S390:S419" si="488">+((($I$11+I390)-(P390+Q390+$Q$11)/(F390+($F$11)))/1.25)</f>
        <v>333.41405802707931</v>
      </c>
      <c r="T390" s="162"/>
      <c r="U390" s="50">
        <f t="shared" si="421"/>
        <v>44</v>
      </c>
      <c r="V390" s="162">
        <f t="shared" ref="V390:V419" si="489">+(U390*$P$6)</f>
        <v>44</v>
      </c>
      <c r="W390" s="16">
        <v>0</v>
      </c>
    </row>
    <row r="391" spans="2:23" ht="18" x14ac:dyDescent="0.4">
      <c r="B391" s="213">
        <v>1</v>
      </c>
      <c r="C391" s="63">
        <v>39</v>
      </c>
      <c r="D391" s="89">
        <v>13902</v>
      </c>
      <c r="E391" s="170" t="s">
        <v>1590</v>
      </c>
      <c r="F391" s="52">
        <v>1</v>
      </c>
      <c r="G391" s="5" t="s">
        <v>535</v>
      </c>
      <c r="H391" s="59">
        <f>+((N391*(1+($F$6)))+M391)</f>
        <v>936.85021760154746</v>
      </c>
      <c r="I391" s="179">
        <f>+(N391+M391)</f>
        <v>711.3376450676983</v>
      </c>
      <c r="J391" s="183">
        <f>+(I391*(1-$F$5))</f>
        <v>604.63699830754354</v>
      </c>
      <c r="K391" s="167">
        <v>14217.1</v>
      </c>
      <c r="L391" s="107">
        <f>+(I391-J391)</f>
        <v>106.70064676015477</v>
      </c>
      <c r="M391" s="16">
        <f>+(IF(P391=0,0,IF(P391&lt;4.99,(P391*$M$3),IF(P391&lt;9.99,(P391*$M$4),IF(P391&lt;49.99,(P391*$M$5),IF(P391&lt;100,(P391*$M$6),IF(P391&gt;99.99,(P391*$M$7)))))))+(O391))</f>
        <v>260.3125</v>
      </c>
      <c r="N391" s="187">
        <f t="shared" si="412"/>
        <v>451.0251450676983</v>
      </c>
      <c r="O391" s="16">
        <f>+(P391*$F$7)</f>
        <v>10.3125</v>
      </c>
      <c r="P391" s="130">
        <v>125</v>
      </c>
      <c r="Q391" s="104">
        <f>+(F391*$F$4)</f>
        <v>57.375000000000007</v>
      </c>
      <c r="R391" s="20">
        <f>(I391-(P391+O391+Q391))/I391</f>
        <v>0.72911949573305401</v>
      </c>
      <c r="S391" s="17">
        <f>+((($I$11+I391)-(P391+Q391+$Q$11)/(F391+($F$11)))/1.25)</f>
        <v>527.7034493874919</v>
      </c>
      <c r="T391" s="162"/>
      <c r="U391" s="50">
        <f>($P391)</f>
        <v>125</v>
      </c>
      <c r="V391" s="162">
        <f>+(U391*$P$6)</f>
        <v>125</v>
      </c>
      <c r="W391" s="192">
        <f>P7</f>
        <v>40</v>
      </c>
    </row>
    <row r="392" spans="2:23" ht="18" x14ac:dyDescent="0.4">
      <c r="B392" s="213">
        <v>1</v>
      </c>
      <c r="C392" s="63">
        <v>39</v>
      </c>
      <c r="D392" s="89">
        <v>13903</v>
      </c>
      <c r="E392" s="170" t="s">
        <v>1591</v>
      </c>
      <c r="F392" s="52">
        <v>1.25</v>
      </c>
      <c r="G392" s="5" t="s">
        <v>535</v>
      </c>
      <c r="H392" s="59">
        <f>+((N392*(1+($F$6)))+M392)</f>
        <v>1090.9846470019343</v>
      </c>
      <c r="I392" s="179">
        <f>+(N392+M392)</f>
        <v>814.09393133462288</v>
      </c>
      <c r="J392" s="183">
        <f>+(I392*(1-$F$5))</f>
        <v>691.97984163442948</v>
      </c>
      <c r="K392" s="167">
        <v>14217.1</v>
      </c>
      <c r="L392" s="107">
        <f>+(I392-J392)</f>
        <v>122.1140897001934</v>
      </c>
      <c r="M392" s="16">
        <f>+(IF(P392=0,0,IF(P392&lt;4.99,(P392*$M$3),IF(P392&lt;9.99,(P392*$M$4),IF(P392&lt;49.99,(P392*$M$5),IF(P392&lt;100,(P392*$M$6),IF(P392&gt;99.99,(P392*$M$7)))))))+(O392))</f>
        <v>260.3125</v>
      </c>
      <c r="N392" s="187">
        <f t="shared" si="412"/>
        <v>553.78143133462288</v>
      </c>
      <c r="O392" s="16">
        <f>+(P392*$F$7)</f>
        <v>10.3125</v>
      </c>
      <c r="P392" s="130">
        <v>125</v>
      </c>
      <c r="Q392" s="104">
        <f>+(F392*$F$4)</f>
        <v>71.718750000000014</v>
      </c>
      <c r="R392" s="20">
        <f>(I392-(P392+O392+Q392))/I392</f>
        <v>0.74569120093968311</v>
      </c>
      <c r="S392" s="17">
        <f>+((($I$11+I392)-(P392+Q392+$Q$11)/(F392+($F$11)))/1.25)</f>
        <v>619.43228792484115</v>
      </c>
      <c r="T392" s="162"/>
      <c r="U392" s="50">
        <f>($P392)</f>
        <v>125</v>
      </c>
      <c r="V392" s="162">
        <f>+(U392*$P$6)</f>
        <v>125</v>
      </c>
      <c r="W392" s="192">
        <f>P7</f>
        <v>40</v>
      </c>
    </row>
    <row r="393" spans="2:23" ht="18" x14ac:dyDescent="0.4">
      <c r="B393" s="213">
        <v>1</v>
      </c>
      <c r="C393" s="63">
        <v>39</v>
      </c>
      <c r="D393" s="89">
        <v>13904</v>
      </c>
      <c r="E393" s="170" t="s">
        <v>1592</v>
      </c>
      <c r="F393" s="52">
        <v>0.75</v>
      </c>
      <c r="G393" s="5" t="s">
        <v>535</v>
      </c>
      <c r="H393" s="59">
        <f>+((N393*(1+($F$6)))+M393)</f>
        <v>782.71578820116065</v>
      </c>
      <c r="I393" s="179">
        <f>+(N393+M393)</f>
        <v>608.58135880077373</v>
      </c>
      <c r="J393" s="183">
        <f>+(I393*(1-$F$5))</f>
        <v>517.29415498065771</v>
      </c>
      <c r="K393" s="167">
        <v>14217.1</v>
      </c>
      <c r="L393" s="107">
        <f>+(I393-J393)</f>
        <v>91.287203820116019</v>
      </c>
      <c r="M393" s="16">
        <f>+(IF(P393=0,0,IF(P393&lt;4.99,(P393*$M$3),IF(P393&lt;9.99,(P393*$M$4),IF(P393&lt;49.99,(P393*$M$5),IF(P393&lt;100,(P393*$M$6),IF(P393&gt;99.99,(P393*$M$7)))))))+(O393))</f>
        <v>260.3125</v>
      </c>
      <c r="N393" s="187">
        <f t="shared" si="412"/>
        <v>348.26885880077373</v>
      </c>
      <c r="O393" s="16">
        <f>+(P393*$F$7)</f>
        <v>10.3125</v>
      </c>
      <c r="P393" s="130">
        <v>125</v>
      </c>
      <c r="Q393" s="104">
        <f>+(F393*$F$4)</f>
        <v>43.031250000000007</v>
      </c>
      <c r="R393" s="20">
        <f>(I393-(P393+O393+Q393))/I393</f>
        <v>0.7069516714224845</v>
      </c>
      <c r="S393" s="17">
        <f>+((($I$11+I393)-(P393+Q393+$Q$11)/(F393+($F$11)))/1.25)</f>
        <v>432.16508704061897</v>
      </c>
      <c r="T393" s="162"/>
      <c r="U393" s="50">
        <f>($P393)</f>
        <v>125</v>
      </c>
      <c r="V393" s="162">
        <f>+(U393*$P$6)</f>
        <v>125</v>
      </c>
      <c r="W393" s="192">
        <f>P7</f>
        <v>40</v>
      </c>
    </row>
    <row r="394" spans="2:23" ht="18" x14ac:dyDescent="0.4">
      <c r="B394" s="213">
        <v>1</v>
      </c>
      <c r="C394" s="63">
        <v>39</v>
      </c>
      <c r="D394" s="89">
        <v>13905</v>
      </c>
      <c r="E394" s="5" t="s">
        <v>393</v>
      </c>
      <c r="F394" s="52">
        <v>0.5</v>
      </c>
      <c r="G394" s="5" t="s">
        <v>394</v>
      </c>
      <c r="H394" s="59">
        <f t="shared" ref="H394:H399" si="490">+((N394*(1+($F$6)))+M394)</f>
        <v>435.33135880077373</v>
      </c>
      <c r="I394" s="179">
        <f t="shared" ref="I394:I399" si="491">+(N394+M394)</f>
        <v>332.57507253384915</v>
      </c>
      <c r="J394" s="183">
        <f t="shared" ref="J394:J399" si="492">+(I394*(1-$F$5))</f>
        <v>282.68881165377178</v>
      </c>
      <c r="K394" s="167">
        <v>14202.05</v>
      </c>
      <c r="L394" s="107">
        <f t="shared" ref="L394:L399" si="493">+(I394-J394)</f>
        <v>49.886260880077373</v>
      </c>
      <c r="M394" s="16">
        <f t="shared" ref="M394:M399" si="494">+(IF(P394=0,0,IF(P394&lt;4.99,(P394*$M$3),IF(P394&lt;9.99,(P394*$M$4),IF(P394&lt;49.99,(P394*$M$5),IF(P394&lt;100,(P394*$M$6),IF(P394&gt;99.99,(P394*$M$7)))))))+(O394))</f>
        <v>127.0625</v>
      </c>
      <c r="N394" s="187">
        <f t="shared" si="412"/>
        <v>205.51257253384915</v>
      </c>
      <c r="O394" s="16">
        <f t="shared" ref="O394:O399" si="495">+(P394*$F$7)</f>
        <v>2.0625</v>
      </c>
      <c r="P394" s="130">
        <v>25</v>
      </c>
      <c r="Q394" s="104">
        <f t="shared" ref="Q394:Q399" si="496">+(F394*$F$4)</f>
        <v>28.687500000000004</v>
      </c>
      <c r="R394" s="20">
        <f t="shared" ref="R394:R399" si="497">(I394-(P394+O394+Q394))/I394</f>
        <v>0.83236867521294511</v>
      </c>
      <c r="S394" s="17">
        <f t="shared" ref="S394:S399" si="498">+((($I$11+I394)-(P394+Q394+$Q$11)/(F394+($F$11)))/1.25)</f>
        <v>271.36005802707933</v>
      </c>
      <c r="T394" s="162"/>
      <c r="U394" s="50">
        <f t="shared" si="421"/>
        <v>25</v>
      </c>
      <c r="V394" s="162">
        <f t="shared" ref="V394:V399" si="499">+(U394*$P$6)</f>
        <v>25</v>
      </c>
      <c r="W394" s="16">
        <v>0</v>
      </c>
    </row>
    <row r="395" spans="2:23" ht="18" x14ac:dyDescent="0.4">
      <c r="B395" s="213">
        <v>1</v>
      </c>
      <c r="C395" s="63">
        <v>39</v>
      </c>
      <c r="D395" s="89">
        <v>13906</v>
      </c>
      <c r="E395" s="170" t="s">
        <v>1564</v>
      </c>
      <c r="F395" s="52">
        <v>0.5</v>
      </c>
      <c r="G395" s="5" t="s">
        <v>395</v>
      </c>
      <c r="H395" s="59">
        <f t="shared" si="490"/>
        <v>920.13135880077368</v>
      </c>
      <c r="I395" s="179">
        <f t="shared" si="491"/>
        <v>797.37507253384911</v>
      </c>
      <c r="J395" s="183">
        <f t="shared" si="492"/>
        <v>677.76881165377176</v>
      </c>
      <c r="K395" s="167">
        <v>14203.05</v>
      </c>
      <c r="L395" s="107">
        <f t="shared" si="493"/>
        <v>119.60626088007734</v>
      </c>
      <c r="M395" s="16">
        <f t="shared" si="494"/>
        <v>551.86249999999995</v>
      </c>
      <c r="N395" s="187">
        <f t="shared" si="412"/>
        <v>245.51257253384915</v>
      </c>
      <c r="O395" s="16">
        <f t="shared" si="495"/>
        <v>21.862500000000001</v>
      </c>
      <c r="P395" s="130">
        <v>265</v>
      </c>
      <c r="Q395" s="104">
        <f t="shared" si="496"/>
        <v>28.687500000000004</v>
      </c>
      <c r="R395" s="20">
        <f t="shared" si="497"/>
        <v>0.60426402721963102</v>
      </c>
      <c r="S395" s="17">
        <f t="shared" si="498"/>
        <v>451.20005802707931</v>
      </c>
      <c r="T395" s="162"/>
      <c r="U395" s="50">
        <f t="shared" si="421"/>
        <v>265</v>
      </c>
      <c r="V395" s="162">
        <f t="shared" si="499"/>
        <v>265</v>
      </c>
      <c r="W395" s="192">
        <f>P7</f>
        <v>40</v>
      </c>
    </row>
    <row r="396" spans="2:23" ht="18" x14ac:dyDescent="0.4">
      <c r="B396" s="213">
        <v>1</v>
      </c>
      <c r="C396" s="63">
        <v>39</v>
      </c>
      <c r="D396" s="89">
        <v>13907</v>
      </c>
      <c r="E396" s="170" t="s">
        <v>1565</v>
      </c>
      <c r="F396" s="52">
        <v>1</v>
      </c>
      <c r="G396" s="5" t="s">
        <v>396</v>
      </c>
      <c r="H396" s="59">
        <f t="shared" si="490"/>
        <v>1332.5252176015474</v>
      </c>
      <c r="I396" s="179">
        <f t="shared" si="491"/>
        <v>1107.0126450676983</v>
      </c>
      <c r="J396" s="183">
        <f t="shared" si="492"/>
        <v>940.96074830754344</v>
      </c>
      <c r="K396" s="167">
        <v>14204.1</v>
      </c>
      <c r="L396" s="107">
        <f t="shared" si="493"/>
        <v>166.05189676015482</v>
      </c>
      <c r="M396" s="16">
        <f t="shared" si="494"/>
        <v>655.98749999999995</v>
      </c>
      <c r="N396" s="187">
        <f t="shared" si="412"/>
        <v>451.0251450676983</v>
      </c>
      <c r="O396" s="16">
        <f t="shared" si="495"/>
        <v>25.987500000000001</v>
      </c>
      <c r="P396" s="130">
        <v>315</v>
      </c>
      <c r="Q396" s="104">
        <f t="shared" si="496"/>
        <v>57.375000000000007</v>
      </c>
      <c r="R396" s="20">
        <f t="shared" si="497"/>
        <v>0.64014638696774917</v>
      </c>
      <c r="S396" s="17">
        <f t="shared" si="498"/>
        <v>742.91011605415861</v>
      </c>
      <c r="T396" s="162"/>
      <c r="U396" s="50">
        <f t="shared" si="421"/>
        <v>315</v>
      </c>
      <c r="V396" s="162">
        <f t="shared" si="499"/>
        <v>315</v>
      </c>
      <c r="W396" s="192">
        <f>P7</f>
        <v>40</v>
      </c>
    </row>
    <row r="397" spans="2:23" ht="18" x14ac:dyDescent="0.4">
      <c r="B397" s="213">
        <v>1</v>
      </c>
      <c r="C397" s="63">
        <v>39</v>
      </c>
      <c r="D397" s="89">
        <v>13908</v>
      </c>
      <c r="E397" s="170" t="s">
        <v>1554</v>
      </c>
      <c r="F397" s="52">
        <v>1</v>
      </c>
      <c r="G397" s="5" t="s">
        <v>563</v>
      </c>
      <c r="H397" s="59">
        <f t="shared" si="490"/>
        <v>1821.9127176015475</v>
      </c>
      <c r="I397" s="179">
        <f t="shared" si="491"/>
        <v>1596.4001450676983</v>
      </c>
      <c r="J397" s="183">
        <f t="shared" si="492"/>
        <v>1356.9401233075434</v>
      </c>
      <c r="K397" s="167">
        <v>14208.174999999999</v>
      </c>
      <c r="L397" s="107">
        <f t="shared" si="493"/>
        <v>239.46002176015486</v>
      </c>
      <c r="M397" s="16">
        <f t="shared" si="494"/>
        <v>1145.375</v>
      </c>
      <c r="N397" s="187">
        <f t="shared" si="412"/>
        <v>451.0251450676983</v>
      </c>
      <c r="O397" s="16">
        <f t="shared" si="495"/>
        <v>45.375</v>
      </c>
      <c r="P397" s="130">
        <v>550</v>
      </c>
      <c r="Q397" s="104">
        <f t="shared" si="496"/>
        <v>57.375000000000007</v>
      </c>
      <c r="R397" s="20">
        <f t="shared" si="497"/>
        <v>0.59111128746964692</v>
      </c>
      <c r="S397" s="17">
        <f t="shared" si="498"/>
        <v>1009.0867827208252</v>
      </c>
      <c r="T397" s="162"/>
      <c r="U397" s="50">
        <f t="shared" si="421"/>
        <v>550</v>
      </c>
      <c r="V397" s="162">
        <f t="shared" si="499"/>
        <v>550</v>
      </c>
      <c r="W397" s="192">
        <f>P7</f>
        <v>40</v>
      </c>
    </row>
    <row r="398" spans="2:23" ht="18" x14ac:dyDescent="0.4">
      <c r="B398" s="213">
        <v>1</v>
      </c>
      <c r="C398" s="63">
        <v>39</v>
      </c>
      <c r="D398" s="89">
        <v>13909</v>
      </c>
      <c r="E398" s="170" t="s">
        <v>1593</v>
      </c>
      <c r="F398" s="52">
        <v>1</v>
      </c>
      <c r="G398" s="5" t="s">
        <v>536</v>
      </c>
      <c r="H398" s="59">
        <f t="shared" si="490"/>
        <v>1004.3752176015474</v>
      </c>
      <c r="I398" s="179">
        <f t="shared" si="491"/>
        <v>798.86264506769828</v>
      </c>
      <c r="J398" s="183">
        <f t="shared" si="492"/>
        <v>679.03324830754354</v>
      </c>
      <c r="K398" s="167">
        <v>14218.174999999999</v>
      </c>
      <c r="L398" s="107">
        <f t="shared" si="493"/>
        <v>119.82939676015474</v>
      </c>
      <c r="M398" s="16">
        <f t="shared" si="494"/>
        <v>387.83749999999998</v>
      </c>
      <c r="N398" s="187">
        <f t="shared" si="412"/>
        <v>411.0251450676983</v>
      </c>
      <c r="O398" s="16">
        <f t="shared" si="495"/>
        <v>7.8375000000000004</v>
      </c>
      <c r="P398" s="130">
        <v>95</v>
      </c>
      <c r="Q398" s="104">
        <f t="shared" si="496"/>
        <v>57.375000000000007</v>
      </c>
      <c r="R398" s="20">
        <f t="shared" si="497"/>
        <v>0.79944925327379268</v>
      </c>
      <c r="S398" s="17">
        <f t="shared" si="498"/>
        <v>613.72344938749188</v>
      </c>
      <c r="T398" s="162"/>
      <c r="U398" s="50">
        <f t="shared" si="421"/>
        <v>95</v>
      </c>
      <c r="V398" s="162">
        <f t="shared" si="499"/>
        <v>95</v>
      </c>
      <c r="W398" s="16">
        <v>0</v>
      </c>
    </row>
    <row r="399" spans="2:23" ht="18" x14ac:dyDescent="0.4">
      <c r="B399" s="213">
        <v>1</v>
      </c>
      <c r="C399" s="63">
        <v>39</v>
      </c>
      <c r="D399" s="89">
        <v>13910</v>
      </c>
      <c r="E399" s="170" t="s">
        <v>1594</v>
      </c>
      <c r="F399" s="52">
        <v>1</v>
      </c>
      <c r="G399" s="5" t="s">
        <v>421</v>
      </c>
      <c r="H399" s="59">
        <f t="shared" si="490"/>
        <v>1228.4002176015474</v>
      </c>
      <c r="I399" s="179">
        <f t="shared" si="491"/>
        <v>1002.8876450676983</v>
      </c>
      <c r="J399" s="183">
        <f t="shared" si="492"/>
        <v>852.45449830754353</v>
      </c>
      <c r="K399" s="167">
        <v>14219.1</v>
      </c>
      <c r="L399" s="107">
        <f t="shared" si="493"/>
        <v>150.43314676015473</v>
      </c>
      <c r="M399" s="16">
        <f t="shared" si="494"/>
        <v>551.86249999999995</v>
      </c>
      <c r="N399" s="187">
        <f t="shared" si="412"/>
        <v>451.0251450676983</v>
      </c>
      <c r="O399" s="16">
        <f t="shared" si="495"/>
        <v>21.862500000000001</v>
      </c>
      <c r="P399" s="130">
        <v>265</v>
      </c>
      <c r="Q399" s="104">
        <f t="shared" si="496"/>
        <v>57.375000000000007</v>
      </c>
      <c r="R399" s="20">
        <f t="shared" si="497"/>
        <v>0.65675367356154557</v>
      </c>
      <c r="S399" s="17">
        <f t="shared" si="498"/>
        <v>686.27678272082528</v>
      </c>
      <c r="T399" s="162"/>
      <c r="U399" s="50">
        <f t="shared" si="421"/>
        <v>265</v>
      </c>
      <c r="V399" s="162">
        <f t="shared" si="499"/>
        <v>265</v>
      </c>
      <c r="W399" s="192">
        <f>P7</f>
        <v>40</v>
      </c>
    </row>
    <row r="400" spans="2:23" ht="18.5" thickBot="1" x14ac:dyDescent="0.45">
      <c r="B400" s="214">
        <v>1</v>
      </c>
      <c r="C400" s="64">
        <v>39</v>
      </c>
      <c r="D400" s="145">
        <v>13911</v>
      </c>
      <c r="E400" s="175" t="s">
        <v>1553</v>
      </c>
      <c r="F400" s="53">
        <v>1</v>
      </c>
      <c r="G400" s="6" t="s">
        <v>400</v>
      </c>
      <c r="H400" s="177">
        <f t="shared" si="480"/>
        <v>616.53771760154746</v>
      </c>
      <c r="I400" s="181">
        <f t="shared" si="481"/>
        <v>411.0251450676983</v>
      </c>
      <c r="J400" s="186">
        <f t="shared" si="482"/>
        <v>349.37137330754354</v>
      </c>
      <c r="K400" s="132">
        <v>14216.1</v>
      </c>
      <c r="L400" s="108">
        <f t="shared" si="483"/>
        <v>61.653771760154768</v>
      </c>
      <c r="M400" s="18">
        <f t="shared" si="484"/>
        <v>0</v>
      </c>
      <c r="N400" s="190">
        <f t="shared" si="412"/>
        <v>411.0251450676983</v>
      </c>
      <c r="O400" s="18">
        <f t="shared" si="485"/>
        <v>0</v>
      </c>
      <c r="P400" s="131">
        <v>0</v>
      </c>
      <c r="Q400" s="105">
        <f t="shared" si="486"/>
        <v>57.375000000000007</v>
      </c>
      <c r="R400" s="110">
        <f t="shared" si="487"/>
        <v>0.86041000000000001</v>
      </c>
      <c r="S400" s="109">
        <f t="shared" si="488"/>
        <v>354.12011605415864</v>
      </c>
      <c r="T400" s="3"/>
      <c r="U400" s="111">
        <f t="shared" ref="U400:U435" si="500">($P400)</f>
        <v>0</v>
      </c>
      <c r="V400" s="3">
        <f t="shared" si="489"/>
        <v>0</v>
      </c>
      <c r="W400" s="18">
        <v>0</v>
      </c>
    </row>
    <row r="401" spans="2:23" ht="18" x14ac:dyDescent="0.4">
      <c r="B401" s="213">
        <v>1</v>
      </c>
      <c r="C401" s="63">
        <v>40</v>
      </c>
      <c r="D401" s="89">
        <v>14001</v>
      </c>
      <c r="E401" s="170" t="s">
        <v>1584</v>
      </c>
      <c r="F401" s="52">
        <v>0.5</v>
      </c>
      <c r="G401" s="5" t="s">
        <v>407</v>
      </c>
      <c r="H401" s="59">
        <f t="shared" si="480"/>
        <v>526.93135880077375</v>
      </c>
      <c r="I401" s="179">
        <f t="shared" si="481"/>
        <v>424.17507253384917</v>
      </c>
      <c r="J401" s="183">
        <f t="shared" si="482"/>
        <v>360.54881165377179</v>
      </c>
      <c r="K401" s="167">
        <v>14301.025</v>
      </c>
      <c r="L401" s="107">
        <f t="shared" si="483"/>
        <v>63.626260880077382</v>
      </c>
      <c r="M401" s="16">
        <f t="shared" si="484"/>
        <v>218.66249999999999</v>
      </c>
      <c r="N401" s="187">
        <f t="shared" si="412"/>
        <v>205.51257253384915</v>
      </c>
      <c r="O401" s="16">
        <f t="shared" si="485"/>
        <v>8.6624999999999996</v>
      </c>
      <c r="P401" s="130">
        <v>105</v>
      </c>
      <c r="Q401" s="104">
        <f t="shared" si="486"/>
        <v>28.687500000000004</v>
      </c>
      <c r="R401" s="20">
        <f t="shared" si="487"/>
        <v>0.66440743641614985</v>
      </c>
      <c r="S401" s="17">
        <f t="shared" si="488"/>
        <v>280.64005802707936</v>
      </c>
      <c r="T401" s="162"/>
      <c r="U401" s="50">
        <f t="shared" si="500"/>
        <v>105</v>
      </c>
      <c r="V401" s="162">
        <f t="shared" si="489"/>
        <v>105</v>
      </c>
      <c r="W401" s="16">
        <v>0</v>
      </c>
    </row>
    <row r="402" spans="2:23" ht="18" x14ac:dyDescent="0.4">
      <c r="B402" s="213">
        <v>1</v>
      </c>
      <c r="C402" s="63">
        <v>40</v>
      </c>
      <c r="D402" s="89">
        <v>14002</v>
      </c>
      <c r="E402" s="5" t="s">
        <v>1586</v>
      </c>
      <c r="F402" s="52">
        <v>1.25</v>
      </c>
      <c r="G402" s="5" t="s">
        <v>408</v>
      </c>
      <c r="H402" s="59">
        <f t="shared" si="480"/>
        <v>1059.7471470019343</v>
      </c>
      <c r="I402" s="179">
        <f t="shared" si="481"/>
        <v>782.85643133462281</v>
      </c>
      <c r="J402" s="183">
        <f t="shared" si="482"/>
        <v>665.42796663442937</v>
      </c>
      <c r="K402" s="167">
        <v>14302.125</v>
      </c>
      <c r="L402" s="107">
        <f t="shared" si="483"/>
        <v>117.42846470019344</v>
      </c>
      <c r="M402" s="16">
        <f t="shared" si="484"/>
        <v>229.07499999999999</v>
      </c>
      <c r="N402" s="187">
        <f t="shared" si="412"/>
        <v>553.78143133462288</v>
      </c>
      <c r="O402" s="16">
        <f t="shared" si="485"/>
        <v>9.0750000000000011</v>
      </c>
      <c r="P402" s="130">
        <v>110</v>
      </c>
      <c r="Q402" s="104">
        <f t="shared" si="486"/>
        <v>71.718750000000014</v>
      </c>
      <c r="R402" s="20">
        <f t="shared" si="487"/>
        <v>0.75628513433206057</v>
      </c>
      <c r="S402" s="17">
        <f t="shared" si="488"/>
        <v>601.29943078198392</v>
      </c>
      <c r="T402" s="162"/>
      <c r="U402" s="50">
        <f t="shared" si="500"/>
        <v>110</v>
      </c>
      <c r="V402" s="162">
        <f t="shared" si="489"/>
        <v>110</v>
      </c>
      <c r="W402" s="16">
        <f>P7</f>
        <v>40</v>
      </c>
    </row>
    <row r="403" spans="2:23" ht="18.5" thickBot="1" x14ac:dyDescent="0.45">
      <c r="B403" s="214">
        <v>1</v>
      </c>
      <c r="C403" s="64">
        <v>40</v>
      </c>
      <c r="D403" s="145">
        <v>14003</v>
      </c>
      <c r="E403" s="6" t="s">
        <v>1585</v>
      </c>
      <c r="F403" s="53">
        <v>1.25</v>
      </c>
      <c r="G403" s="6" t="s">
        <v>495</v>
      </c>
      <c r="H403" s="177">
        <f t="shared" si="480"/>
        <v>1090.9846470019343</v>
      </c>
      <c r="I403" s="181">
        <f t="shared" si="481"/>
        <v>814.09393133462288</v>
      </c>
      <c r="J403" s="186">
        <f t="shared" si="482"/>
        <v>691.97984163442948</v>
      </c>
      <c r="K403" s="132">
        <v>14303.125</v>
      </c>
      <c r="L403" s="108">
        <f t="shared" si="483"/>
        <v>122.1140897001934</v>
      </c>
      <c r="M403" s="18">
        <f t="shared" si="484"/>
        <v>260.3125</v>
      </c>
      <c r="N403" s="190">
        <f t="shared" si="412"/>
        <v>553.78143133462288</v>
      </c>
      <c r="O403" s="18">
        <f t="shared" si="485"/>
        <v>10.3125</v>
      </c>
      <c r="P403" s="131">
        <v>125</v>
      </c>
      <c r="Q403" s="105">
        <f t="shared" si="486"/>
        <v>71.718750000000014</v>
      </c>
      <c r="R403" s="110">
        <f t="shared" si="487"/>
        <v>0.74569120093968311</v>
      </c>
      <c r="S403" s="109">
        <f t="shared" si="488"/>
        <v>619.43228792484115</v>
      </c>
      <c r="T403" s="3"/>
      <c r="U403" s="111">
        <f t="shared" si="500"/>
        <v>125</v>
      </c>
      <c r="V403" s="3">
        <f t="shared" si="489"/>
        <v>125</v>
      </c>
      <c r="W403" s="18">
        <f>P7</f>
        <v>40</v>
      </c>
    </row>
    <row r="404" spans="2:23" ht="18" x14ac:dyDescent="0.4">
      <c r="B404" s="213">
        <v>1</v>
      </c>
      <c r="C404" s="63">
        <v>41</v>
      </c>
      <c r="D404" s="89">
        <v>14101</v>
      </c>
      <c r="E404" s="5" t="s">
        <v>1574</v>
      </c>
      <c r="F404" s="52">
        <v>0.75</v>
      </c>
      <c r="G404" s="5" t="s">
        <v>437</v>
      </c>
      <c r="H404" s="59">
        <f t="shared" si="480"/>
        <v>707.35328820116058</v>
      </c>
      <c r="I404" s="179">
        <f t="shared" si="481"/>
        <v>553.21885880077366</v>
      </c>
      <c r="J404" s="183">
        <f t="shared" si="482"/>
        <v>470.23602998065758</v>
      </c>
      <c r="K404" s="167">
        <v>14403.15</v>
      </c>
      <c r="L404" s="107">
        <f t="shared" si="483"/>
        <v>82.982828820116083</v>
      </c>
      <c r="M404" s="16">
        <f t="shared" si="484"/>
        <v>244.95</v>
      </c>
      <c r="N404" s="187">
        <f t="shared" si="412"/>
        <v>308.26885880077373</v>
      </c>
      <c r="O404" s="16">
        <f t="shared" si="485"/>
        <v>4.95</v>
      </c>
      <c r="P404" s="130">
        <v>60</v>
      </c>
      <c r="Q404" s="104">
        <f t="shared" si="486"/>
        <v>43.031250000000007</v>
      </c>
      <c r="R404" s="20">
        <f t="shared" si="487"/>
        <v>0.80481278198998185</v>
      </c>
      <c r="S404" s="17">
        <f t="shared" si="488"/>
        <v>429.47508704061892</v>
      </c>
      <c r="T404" s="162"/>
      <c r="U404" s="50">
        <f t="shared" si="500"/>
        <v>60</v>
      </c>
      <c r="V404" s="162">
        <f t="shared" si="489"/>
        <v>60</v>
      </c>
      <c r="W404" s="16">
        <v>0</v>
      </c>
    </row>
    <row r="405" spans="2:23" ht="18" x14ac:dyDescent="0.4">
      <c r="B405" s="213">
        <v>1</v>
      </c>
      <c r="C405" s="63">
        <v>41</v>
      </c>
      <c r="D405" s="89">
        <v>14102</v>
      </c>
      <c r="E405" s="5" t="s">
        <v>438</v>
      </c>
      <c r="F405" s="52">
        <v>0.5</v>
      </c>
      <c r="G405" s="5" t="s">
        <v>439</v>
      </c>
      <c r="H405" s="59">
        <f t="shared" si="480"/>
        <v>571.5688588007738</v>
      </c>
      <c r="I405" s="179">
        <f t="shared" si="481"/>
        <v>448.81257253384916</v>
      </c>
      <c r="J405" s="183">
        <f t="shared" si="482"/>
        <v>381.49068665377177</v>
      </c>
      <c r="K405" s="167">
        <v>14404.125</v>
      </c>
      <c r="L405" s="107">
        <f t="shared" si="483"/>
        <v>67.321885880077389</v>
      </c>
      <c r="M405" s="16">
        <f t="shared" si="484"/>
        <v>203.3</v>
      </c>
      <c r="N405" s="187">
        <f t="shared" si="412"/>
        <v>245.51257253384915</v>
      </c>
      <c r="O405" s="16">
        <f t="shared" si="485"/>
        <v>3.3000000000000003</v>
      </c>
      <c r="P405" s="130">
        <v>40</v>
      </c>
      <c r="Q405" s="104">
        <f t="shared" si="486"/>
        <v>28.687500000000004</v>
      </c>
      <c r="R405" s="20">
        <f t="shared" si="487"/>
        <v>0.83960453782838096</v>
      </c>
      <c r="S405" s="17">
        <f t="shared" si="488"/>
        <v>352.35005802707929</v>
      </c>
      <c r="T405" s="162"/>
      <c r="U405" s="50">
        <f t="shared" si="500"/>
        <v>40</v>
      </c>
      <c r="V405" s="162">
        <f t="shared" si="489"/>
        <v>40</v>
      </c>
      <c r="W405" s="16">
        <f>P7</f>
        <v>40</v>
      </c>
    </row>
    <row r="406" spans="2:23" ht="18" x14ac:dyDescent="0.4">
      <c r="B406" s="213">
        <v>1</v>
      </c>
      <c r="C406" s="63">
        <v>41</v>
      </c>
      <c r="D406" s="89">
        <v>14103</v>
      </c>
      <c r="E406" s="5" t="s">
        <v>1570</v>
      </c>
      <c r="F406" s="52">
        <v>0.75</v>
      </c>
      <c r="G406" s="5" t="s">
        <v>440</v>
      </c>
      <c r="H406" s="59">
        <f t="shared" si="480"/>
        <v>787.7657882011606</v>
      </c>
      <c r="I406" s="179">
        <f t="shared" si="481"/>
        <v>613.6313588007738</v>
      </c>
      <c r="J406" s="183">
        <f t="shared" si="482"/>
        <v>521.58665498065773</v>
      </c>
      <c r="K406" s="167">
        <v>14407.15</v>
      </c>
      <c r="L406" s="107">
        <f t="shared" si="483"/>
        <v>92.044703820116069</v>
      </c>
      <c r="M406" s="16">
        <f t="shared" si="484"/>
        <v>265.36250000000001</v>
      </c>
      <c r="N406" s="187">
        <f t="shared" si="412"/>
        <v>348.26885880077373</v>
      </c>
      <c r="O406" s="16">
        <f t="shared" si="485"/>
        <v>5.3624999999999998</v>
      </c>
      <c r="P406" s="130">
        <v>65</v>
      </c>
      <c r="Q406" s="104">
        <f t="shared" si="486"/>
        <v>43.031250000000007</v>
      </c>
      <c r="R406" s="20">
        <f t="shared" si="487"/>
        <v>0.81520867802192087</v>
      </c>
      <c r="S406" s="17">
        <f t="shared" si="488"/>
        <v>474.60508704061903</v>
      </c>
      <c r="T406" s="162"/>
      <c r="U406" s="50">
        <f t="shared" si="500"/>
        <v>65</v>
      </c>
      <c r="V406" s="162">
        <f t="shared" si="489"/>
        <v>65</v>
      </c>
      <c r="W406" s="16">
        <f>P7</f>
        <v>40</v>
      </c>
    </row>
    <row r="407" spans="2:23" ht="18" x14ac:dyDescent="0.4">
      <c r="B407" s="213">
        <v>1</v>
      </c>
      <c r="C407" s="63">
        <v>41</v>
      </c>
      <c r="D407" s="89">
        <v>14104</v>
      </c>
      <c r="E407" s="5" t="s">
        <v>441</v>
      </c>
      <c r="F407" s="52">
        <v>1</v>
      </c>
      <c r="G407" s="5" t="s">
        <v>442</v>
      </c>
      <c r="H407" s="59">
        <f t="shared" si="480"/>
        <v>616.53771760154746</v>
      </c>
      <c r="I407" s="179">
        <f t="shared" si="481"/>
        <v>411.0251450676983</v>
      </c>
      <c r="J407" s="183">
        <f t="shared" si="482"/>
        <v>349.37137330754354</v>
      </c>
      <c r="K407" s="167">
        <v>14408.1</v>
      </c>
      <c r="L407" s="107">
        <f t="shared" si="483"/>
        <v>61.653771760154768</v>
      </c>
      <c r="M407" s="16">
        <f t="shared" si="484"/>
        <v>0</v>
      </c>
      <c r="N407" s="187">
        <f t="shared" si="412"/>
        <v>411.0251450676983</v>
      </c>
      <c r="O407" s="16">
        <f t="shared" si="485"/>
        <v>0</v>
      </c>
      <c r="P407" s="130">
        <v>0</v>
      </c>
      <c r="Q407" s="104">
        <f t="shared" si="486"/>
        <v>57.375000000000007</v>
      </c>
      <c r="R407" s="20">
        <f t="shared" si="487"/>
        <v>0.86041000000000001</v>
      </c>
      <c r="S407" s="17">
        <f t="shared" si="488"/>
        <v>354.12011605415864</v>
      </c>
      <c r="T407" s="162"/>
      <c r="U407" s="50">
        <f t="shared" si="500"/>
        <v>0</v>
      </c>
      <c r="V407" s="162">
        <f t="shared" si="489"/>
        <v>0</v>
      </c>
      <c r="W407" s="16">
        <v>0</v>
      </c>
    </row>
    <row r="408" spans="2:23" ht="18" x14ac:dyDescent="0.4">
      <c r="B408" s="213">
        <v>1</v>
      </c>
      <c r="C408" s="63">
        <v>41</v>
      </c>
      <c r="D408" s="89">
        <v>14105</v>
      </c>
      <c r="E408" s="170" t="s">
        <v>1562</v>
      </c>
      <c r="F408" s="52">
        <v>0.25</v>
      </c>
      <c r="G408" s="5" t="s">
        <v>417</v>
      </c>
      <c r="H408" s="59">
        <f t="shared" si="480"/>
        <v>215.12442940038687</v>
      </c>
      <c r="I408" s="179">
        <f t="shared" si="481"/>
        <v>163.74628626692459</v>
      </c>
      <c r="J408" s="183">
        <f t="shared" si="482"/>
        <v>139.18434332688588</v>
      </c>
      <c r="K408" s="167">
        <v>14410.025</v>
      </c>
      <c r="L408" s="107">
        <f t="shared" si="483"/>
        <v>24.561942940038705</v>
      </c>
      <c r="M408" s="16">
        <f t="shared" si="484"/>
        <v>60.99</v>
      </c>
      <c r="N408" s="187">
        <f t="shared" si="412"/>
        <v>102.75628626692458</v>
      </c>
      <c r="O408" s="16">
        <f t="shared" si="485"/>
        <v>0.99</v>
      </c>
      <c r="P408" s="130">
        <v>12</v>
      </c>
      <c r="Q408" s="104">
        <f t="shared" si="486"/>
        <v>14.343750000000002</v>
      </c>
      <c r="R408" s="20">
        <f t="shared" si="487"/>
        <v>0.83307255008249181</v>
      </c>
      <c r="S408" s="17">
        <f t="shared" si="488"/>
        <v>143.49702901353967</v>
      </c>
      <c r="T408" s="162"/>
      <c r="U408" s="50">
        <f t="shared" si="500"/>
        <v>12</v>
      </c>
      <c r="V408" s="162">
        <f t="shared" si="489"/>
        <v>12</v>
      </c>
      <c r="W408" s="16">
        <v>0</v>
      </c>
    </row>
    <row r="409" spans="2:23" ht="18" x14ac:dyDescent="0.4">
      <c r="B409" s="213">
        <v>1</v>
      </c>
      <c r="C409" s="63">
        <v>41</v>
      </c>
      <c r="D409" s="89">
        <v>14106</v>
      </c>
      <c r="E409" s="170" t="s">
        <v>1563</v>
      </c>
      <c r="F409" s="52">
        <v>0.25</v>
      </c>
      <c r="G409" s="5" t="s">
        <v>417</v>
      </c>
      <c r="H409" s="59">
        <f t="shared" ref="H409" si="501">+((N409*(1+($F$6)))+M409)</f>
        <v>306.60942940038683</v>
      </c>
      <c r="I409" s="179">
        <f t="shared" ref="I409" si="502">+(N409+M409)</f>
        <v>255.23128626692457</v>
      </c>
      <c r="J409" s="183">
        <f t="shared" ref="J409" si="503">+(I409*(1-$F$5))</f>
        <v>216.94659332688587</v>
      </c>
      <c r="K409" s="167">
        <v>14410.025</v>
      </c>
      <c r="L409" s="107">
        <f t="shared" ref="L409" si="504">+(I409-J409)</f>
        <v>38.284692940038695</v>
      </c>
      <c r="M409" s="16">
        <f t="shared" ref="M409" si="505">+(IF(P409=0,0,IF(P409&lt;4.99,(P409*$M$3),IF(P409&lt;9.99,(P409*$M$4),IF(P409&lt;49.99,(P409*$M$5),IF(P409&lt;100,(P409*$M$6),IF(P409&gt;99.99,(P409*$M$7)))))))+(O409))</f>
        <v>152.47499999999999</v>
      </c>
      <c r="N409" s="187">
        <f t="shared" si="412"/>
        <v>102.75628626692458</v>
      </c>
      <c r="O409" s="16">
        <f t="shared" ref="O409" si="506">+(P409*$F$7)</f>
        <v>2.4750000000000001</v>
      </c>
      <c r="P409" s="130">
        <v>30</v>
      </c>
      <c r="Q409" s="104">
        <f t="shared" ref="Q409" si="507">+(F409*$F$4)</f>
        <v>14.343750000000002</v>
      </c>
      <c r="R409" s="20">
        <f t="shared" ref="R409" si="508">(I409-(P409+O409+Q409))/I409</f>
        <v>0.81656343669781817</v>
      </c>
      <c r="S409" s="17">
        <f t="shared" ref="S409" si="509">+((($I$11+I409)-(P409+Q409+$Q$11)/(F409+($F$11)))/1.25)</f>
        <v>197.48502901353967</v>
      </c>
      <c r="T409" s="162"/>
      <c r="U409" s="50">
        <f t="shared" si="500"/>
        <v>30</v>
      </c>
      <c r="V409" s="162">
        <f t="shared" ref="V409" si="510">+(U409*$P$6)</f>
        <v>30</v>
      </c>
      <c r="W409" s="16">
        <f>P8</f>
        <v>0</v>
      </c>
    </row>
    <row r="410" spans="2:23" ht="18" x14ac:dyDescent="0.4">
      <c r="B410" s="213">
        <v>1</v>
      </c>
      <c r="C410" s="63">
        <v>41</v>
      </c>
      <c r="D410" s="89">
        <v>14107</v>
      </c>
      <c r="E410" s="170" t="s">
        <v>1560</v>
      </c>
      <c r="F410" s="52">
        <v>0.25</v>
      </c>
      <c r="G410" s="5" t="s">
        <v>417</v>
      </c>
      <c r="H410" s="59">
        <f t="shared" ref="H410:H411" si="511">+((N410*(1+($F$6)))+M410)</f>
        <v>541.9719294003869</v>
      </c>
      <c r="I410" s="179">
        <f t="shared" ref="I410:I411" si="512">+(N410+M410)</f>
        <v>490.59378626692455</v>
      </c>
      <c r="J410" s="183">
        <f t="shared" ref="J410:J411" si="513">+(I410*(1-$F$5))</f>
        <v>417.00471832688584</v>
      </c>
      <c r="K410" s="167">
        <v>14410.025</v>
      </c>
      <c r="L410" s="107">
        <f t="shared" ref="L410:L411" si="514">+(I410-J410)</f>
        <v>73.589067940038717</v>
      </c>
      <c r="M410" s="16">
        <f t="shared" ref="M410:M411" si="515">+(IF(P410=0,0,IF(P410&lt;4.99,(P410*$M$3),IF(P410&lt;9.99,(P410*$M$4),IF(P410&lt;49.99,(P410*$M$5),IF(P410&lt;100,(P410*$M$6),IF(P410&gt;99.99,(P410*$M$7)))))))+(O410))</f>
        <v>387.83749999999998</v>
      </c>
      <c r="N410" s="187">
        <f t="shared" si="412"/>
        <v>102.75628626692458</v>
      </c>
      <c r="O410" s="16">
        <f t="shared" ref="O410:O411" si="516">+(P410*$F$7)</f>
        <v>7.8375000000000004</v>
      </c>
      <c r="P410" s="130">
        <v>95</v>
      </c>
      <c r="Q410" s="104">
        <f t="shared" ref="Q410:Q411" si="517">+(F410*$F$4)</f>
        <v>14.343750000000002</v>
      </c>
      <c r="R410" s="20">
        <f t="shared" ref="R410:R411" si="518">(I410-(P410+O410+Q410))/I410</f>
        <v>0.76114403956954424</v>
      </c>
      <c r="S410" s="17">
        <f t="shared" ref="S410:S411" si="519">+((($I$11+I410)-(P410+Q410+$Q$11)/(F410+($F$11)))/1.25)</f>
        <v>316.44169568020635</v>
      </c>
      <c r="T410" s="162"/>
      <c r="U410" s="50">
        <f t="shared" si="500"/>
        <v>95</v>
      </c>
      <c r="V410" s="162">
        <f t="shared" ref="V410:V411" si="520">+(U410*$P$6)</f>
        <v>95</v>
      </c>
      <c r="W410" s="16">
        <v>0</v>
      </c>
    </row>
    <row r="411" spans="2:23" ht="18" x14ac:dyDescent="0.4">
      <c r="B411" s="213">
        <v>1</v>
      </c>
      <c r="C411" s="63">
        <v>41</v>
      </c>
      <c r="D411" s="89">
        <v>14108</v>
      </c>
      <c r="E411" s="170" t="s">
        <v>1561</v>
      </c>
      <c r="F411" s="52">
        <v>0.25</v>
      </c>
      <c r="G411" s="5" t="s">
        <v>417</v>
      </c>
      <c r="H411" s="59">
        <f t="shared" si="511"/>
        <v>186.46442940038685</v>
      </c>
      <c r="I411" s="179">
        <f t="shared" si="512"/>
        <v>135.08628626692456</v>
      </c>
      <c r="J411" s="183">
        <f t="shared" si="513"/>
        <v>114.82334332688588</v>
      </c>
      <c r="K411" s="167">
        <v>14410.025</v>
      </c>
      <c r="L411" s="107">
        <f t="shared" si="514"/>
        <v>20.262942940038684</v>
      </c>
      <c r="M411" s="16">
        <f t="shared" si="515"/>
        <v>32.33</v>
      </c>
      <c r="N411" s="187">
        <f t="shared" si="412"/>
        <v>102.75628626692458</v>
      </c>
      <c r="O411" s="16">
        <f t="shared" si="516"/>
        <v>0.33</v>
      </c>
      <c r="P411" s="130">
        <v>4</v>
      </c>
      <c r="Q411" s="104">
        <f t="shared" si="517"/>
        <v>14.343750000000002</v>
      </c>
      <c r="R411" s="20">
        <f t="shared" si="518"/>
        <v>0.86176428032745311</v>
      </c>
      <c r="S411" s="17">
        <f t="shared" si="519"/>
        <v>129.10236234687298</v>
      </c>
      <c r="T411" s="162"/>
      <c r="U411" s="50">
        <f t="shared" si="500"/>
        <v>4</v>
      </c>
      <c r="V411" s="162">
        <f t="shared" si="520"/>
        <v>4</v>
      </c>
      <c r="W411" s="16">
        <v>0</v>
      </c>
    </row>
    <row r="412" spans="2:23" ht="18" x14ac:dyDescent="0.4">
      <c r="B412" s="213">
        <v>1</v>
      </c>
      <c r="C412" s="63">
        <v>41</v>
      </c>
      <c r="D412" s="89">
        <v>14109</v>
      </c>
      <c r="E412" s="5" t="s">
        <v>443</v>
      </c>
      <c r="F412" s="52">
        <v>0.5</v>
      </c>
      <c r="G412" s="5" t="s">
        <v>444</v>
      </c>
      <c r="H412" s="59">
        <f t="shared" si="480"/>
        <v>513.8824838007738</v>
      </c>
      <c r="I412" s="179">
        <f t="shared" si="481"/>
        <v>391.12619753384917</v>
      </c>
      <c r="J412" s="183">
        <f t="shared" si="482"/>
        <v>332.45726790377176</v>
      </c>
      <c r="K412" s="167">
        <v>14413.05</v>
      </c>
      <c r="L412" s="107">
        <f t="shared" si="483"/>
        <v>58.6689296300774</v>
      </c>
      <c r="M412" s="16">
        <f t="shared" si="484"/>
        <v>145.61362500000001</v>
      </c>
      <c r="N412" s="187">
        <f t="shared" si="412"/>
        <v>245.51257253384915</v>
      </c>
      <c r="O412" s="16">
        <f t="shared" si="485"/>
        <v>2.3636249999999999</v>
      </c>
      <c r="P412" s="130">
        <v>28.65</v>
      </c>
      <c r="Q412" s="104">
        <f t="shared" si="486"/>
        <v>28.687500000000004</v>
      </c>
      <c r="R412" s="20">
        <f t="shared" si="487"/>
        <v>0.84736096590708865</v>
      </c>
      <c r="S412" s="17">
        <f t="shared" si="488"/>
        <v>315.28095802707929</v>
      </c>
      <c r="T412" s="162"/>
      <c r="U412" s="50">
        <f t="shared" si="500"/>
        <v>28.65</v>
      </c>
      <c r="V412" s="162">
        <f t="shared" si="489"/>
        <v>28.65</v>
      </c>
      <c r="W412" s="16">
        <f>P7</f>
        <v>40</v>
      </c>
    </row>
    <row r="413" spans="2:23" ht="18" x14ac:dyDescent="0.4">
      <c r="B413" s="213">
        <v>1</v>
      </c>
      <c r="C413" s="63">
        <v>41</v>
      </c>
      <c r="D413" s="89">
        <v>14110</v>
      </c>
      <c r="E413" s="5" t="s">
        <v>445</v>
      </c>
      <c r="F413" s="52">
        <v>1.5</v>
      </c>
      <c r="G413" s="5" t="s">
        <v>446</v>
      </c>
      <c r="H413" s="59">
        <f t="shared" si="480"/>
        <v>1209.3440764023212</v>
      </c>
      <c r="I413" s="179">
        <f t="shared" si="481"/>
        <v>881.07521760154748</v>
      </c>
      <c r="J413" s="183">
        <f t="shared" si="482"/>
        <v>748.91393496131536</v>
      </c>
      <c r="K413" s="167">
        <v>14414.15</v>
      </c>
      <c r="L413" s="107">
        <f t="shared" si="483"/>
        <v>132.16128264023212</v>
      </c>
      <c r="M413" s="16">
        <f t="shared" si="484"/>
        <v>224.53749999999999</v>
      </c>
      <c r="N413" s="187">
        <f t="shared" si="412"/>
        <v>656.53771760154746</v>
      </c>
      <c r="O413" s="16">
        <f t="shared" si="485"/>
        <v>4.5375000000000005</v>
      </c>
      <c r="P413" s="130">
        <v>55</v>
      </c>
      <c r="Q413" s="104">
        <f t="shared" si="486"/>
        <v>86.062500000000014</v>
      </c>
      <c r="R413" s="20">
        <f t="shared" si="487"/>
        <v>0.83474736652297332</v>
      </c>
      <c r="S413" s="17">
        <f t="shared" si="488"/>
        <v>708.16017408123798</v>
      </c>
      <c r="T413" s="162"/>
      <c r="U413" s="50">
        <f t="shared" si="500"/>
        <v>55</v>
      </c>
      <c r="V413" s="162">
        <f t="shared" si="489"/>
        <v>55</v>
      </c>
      <c r="W413" s="16">
        <f>P7</f>
        <v>40</v>
      </c>
    </row>
    <row r="414" spans="2:23" ht="18" x14ac:dyDescent="0.4">
      <c r="B414" s="213">
        <v>1</v>
      </c>
      <c r="C414" s="63">
        <v>41</v>
      </c>
      <c r="D414" s="89">
        <v>14111</v>
      </c>
      <c r="E414" s="170" t="s">
        <v>1559</v>
      </c>
      <c r="F414" s="52">
        <v>2</v>
      </c>
      <c r="G414" s="5" t="s">
        <v>447</v>
      </c>
      <c r="H414" s="59">
        <f>+((N414*(1+($F$6)))+M414)</f>
        <v>1865.7629352030949</v>
      </c>
      <c r="I414" s="179">
        <f>+(N414+M414)</f>
        <v>1434.7377901353966</v>
      </c>
      <c r="J414" s="183">
        <f>+(I414*(1-$F$5))</f>
        <v>1219.527121615087</v>
      </c>
      <c r="K414" s="167">
        <v>14415.25</v>
      </c>
      <c r="L414" s="107">
        <f>+(I414-J414)</f>
        <v>215.21066852030958</v>
      </c>
      <c r="M414" s="16">
        <f>+(IF(P414=0,0,IF(P414&lt;4.99,(P414*$M$3),IF(P414&lt;9.99,(P414*$M$4),IF(P414&lt;49.99,(P414*$M$5),IF(P414&lt;100,(P414*$M$6),IF(P414&gt;99.99,(P414*$M$7)))))))+(O414))</f>
        <v>572.6875</v>
      </c>
      <c r="N414" s="187">
        <f t="shared" ref="N414:N435" si="521">+(F414*$F$3)+W414</f>
        <v>862.05029013539661</v>
      </c>
      <c r="O414" s="16">
        <f>+(P414*$F$7)</f>
        <v>22.6875</v>
      </c>
      <c r="P414" s="130">
        <v>275</v>
      </c>
      <c r="Q414" s="104">
        <f>+(F414*$F$4)</f>
        <v>114.75000000000001</v>
      </c>
      <c r="R414" s="20">
        <f>(I414-(P414+O414+Q414))/I414</f>
        <v>0.71253458099749489</v>
      </c>
      <c r="S414" s="17">
        <f>+((($I$11+I414)-(P414+Q414+$Q$11)/(F414+($F$11)))/1.25)</f>
        <v>1085.0902321083172</v>
      </c>
      <c r="T414" s="162"/>
      <c r="U414" s="50">
        <f>($P414)</f>
        <v>275</v>
      </c>
      <c r="V414" s="162">
        <f>+(U414*$P$6)</f>
        <v>275</v>
      </c>
      <c r="W414" s="16">
        <f>P7</f>
        <v>40</v>
      </c>
    </row>
    <row r="415" spans="2:23" ht="18" x14ac:dyDescent="0.4">
      <c r="B415" s="213">
        <v>1</v>
      </c>
      <c r="C415" s="63">
        <v>41</v>
      </c>
      <c r="D415" s="89">
        <v>14112</v>
      </c>
      <c r="E415" s="170" t="s">
        <v>1558</v>
      </c>
      <c r="F415" s="52">
        <v>0.75</v>
      </c>
      <c r="G415" s="5" t="s">
        <v>332</v>
      </c>
      <c r="H415" s="59">
        <f t="shared" si="480"/>
        <v>522.40328820116065</v>
      </c>
      <c r="I415" s="179">
        <f t="shared" si="481"/>
        <v>348.26885880077373</v>
      </c>
      <c r="J415" s="183">
        <f t="shared" si="482"/>
        <v>296.02852998065765</v>
      </c>
      <c r="K415" s="167">
        <v>14416.075000000001</v>
      </c>
      <c r="L415" s="107">
        <f t="shared" si="483"/>
        <v>52.240328820116076</v>
      </c>
      <c r="M415" s="16">
        <f t="shared" si="484"/>
        <v>0</v>
      </c>
      <c r="N415" s="187">
        <f t="shared" si="521"/>
        <v>348.26885880077373</v>
      </c>
      <c r="O415" s="16">
        <f t="shared" si="485"/>
        <v>0</v>
      </c>
      <c r="P415" s="130">
        <v>0</v>
      </c>
      <c r="Q415" s="104">
        <f t="shared" si="486"/>
        <v>43.031250000000007</v>
      </c>
      <c r="R415" s="20">
        <f t="shared" si="487"/>
        <v>0.87644244119852266</v>
      </c>
      <c r="S415" s="17">
        <f t="shared" si="488"/>
        <v>303.91508704061897</v>
      </c>
      <c r="T415" s="162"/>
      <c r="U415" s="50">
        <f t="shared" si="500"/>
        <v>0</v>
      </c>
      <c r="V415" s="162">
        <f t="shared" si="489"/>
        <v>0</v>
      </c>
      <c r="W415" s="16">
        <f>P7</f>
        <v>40</v>
      </c>
    </row>
    <row r="416" spans="2:23" ht="18.5" thickBot="1" x14ac:dyDescent="0.45">
      <c r="B416" s="214">
        <v>1</v>
      </c>
      <c r="C416" s="64">
        <v>41</v>
      </c>
      <c r="D416" s="145">
        <v>14113</v>
      </c>
      <c r="E416" s="6" t="s">
        <v>333</v>
      </c>
      <c r="F416" s="53">
        <v>0.25</v>
      </c>
      <c r="G416" s="6" t="s">
        <v>334</v>
      </c>
      <c r="H416" s="177">
        <f t="shared" si="480"/>
        <v>214.13442940038686</v>
      </c>
      <c r="I416" s="181">
        <f t="shared" si="481"/>
        <v>142.75628626692458</v>
      </c>
      <c r="J416" s="186">
        <f t="shared" si="482"/>
        <v>121.34284332688588</v>
      </c>
      <c r="K416" s="132">
        <v>14418.025</v>
      </c>
      <c r="L416" s="108">
        <f t="shared" si="483"/>
        <v>21.413442940038692</v>
      </c>
      <c r="M416" s="18">
        <f t="shared" si="484"/>
        <v>0</v>
      </c>
      <c r="N416" s="190">
        <f t="shared" si="521"/>
        <v>142.75628626692458</v>
      </c>
      <c r="O416" s="18">
        <f t="shared" si="485"/>
        <v>0</v>
      </c>
      <c r="P416" s="131">
        <v>0</v>
      </c>
      <c r="Q416" s="105">
        <f t="shared" si="486"/>
        <v>14.343750000000002</v>
      </c>
      <c r="R416" s="110">
        <f t="shared" si="487"/>
        <v>0.89952281349502072</v>
      </c>
      <c r="S416" s="109">
        <f t="shared" si="488"/>
        <v>139.50502901353966</v>
      </c>
      <c r="T416" s="3"/>
      <c r="U416" s="111">
        <f t="shared" si="500"/>
        <v>0</v>
      </c>
      <c r="V416" s="3">
        <f t="shared" si="489"/>
        <v>0</v>
      </c>
      <c r="W416" s="18">
        <f>P7</f>
        <v>40</v>
      </c>
    </row>
    <row r="417" spans="1:23" ht="18" x14ac:dyDescent="0.4">
      <c r="B417" s="213">
        <v>1</v>
      </c>
      <c r="C417" s="63">
        <v>42</v>
      </c>
      <c r="D417" s="89">
        <v>14201</v>
      </c>
      <c r="E417" s="5" t="s">
        <v>462</v>
      </c>
      <c r="F417" s="52">
        <v>0.5</v>
      </c>
      <c r="G417" s="5" t="s">
        <v>463</v>
      </c>
      <c r="H417" s="59">
        <f t="shared" si="480"/>
        <v>633.6313588007738</v>
      </c>
      <c r="I417" s="179">
        <f t="shared" si="481"/>
        <v>510.87507253384916</v>
      </c>
      <c r="J417" s="183">
        <f t="shared" si="482"/>
        <v>434.24381165377179</v>
      </c>
      <c r="K417" s="167">
        <v>14421.05</v>
      </c>
      <c r="L417" s="107">
        <f t="shared" si="483"/>
        <v>76.631260880077377</v>
      </c>
      <c r="M417" s="16">
        <f t="shared" si="484"/>
        <v>265.36250000000001</v>
      </c>
      <c r="N417" s="187">
        <f t="shared" si="521"/>
        <v>245.51257253384915</v>
      </c>
      <c r="O417" s="16">
        <f t="shared" si="485"/>
        <v>5.3624999999999998</v>
      </c>
      <c r="P417" s="130">
        <v>65</v>
      </c>
      <c r="Q417" s="104">
        <f t="shared" si="486"/>
        <v>28.687500000000004</v>
      </c>
      <c r="R417" s="20">
        <f t="shared" si="487"/>
        <v>0.8061169837300346</v>
      </c>
      <c r="S417" s="17">
        <f t="shared" si="488"/>
        <v>382.00005802707926</v>
      </c>
      <c r="T417" s="162"/>
      <c r="U417" s="50">
        <f t="shared" si="500"/>
        <v>65</v>
      </c>
      <c r="V417" s="162">
        <f t="shared" si="489"/>
        <v>65</v>
      </c>
      <c r="W417" s="16">
        <f>P7</f>
        <v>40</v>
      </c>
    </row>
    <row r="418" spans="1:23" ht="18" x14ac:dyDescent="0.4">
      <c r="B418" s="213">
        <v>1</v>
      </c>
      <c r="C418" s="63">
        <v>42</v>
      </c>
      <c r="D418" s="89">
        <v>14201</v>
      </c>
      <c r="E418" s="5" t="s">
        <v>1573</v>
      </c>
      <c r="F418" s="52">
        <v>0.5</v>
      </c>
      <c r="G418" s="5" t="s">
        <v>463</v>
      </c>
      <c r="H418" s="59">
        <f t="shared" ref="H418" si="522">+((N418*(1+($F$6)))+M418)</f>
        <v>568.58135880077373</v>
      </c>
      <c r="I418" s="179">
        <f t="shared" ref="I418" si="523">+(N418+M418)</f>
        <v>465.82507253384915</v>
      </c>
      <c r="J418" s="183">
        <f t="shared" ref="J418" si="524">+(I418*(1-$F$5))</f>
        <v>395.95131165377177</v>
      </c>
      <c r="K418" s="167">
        <v>14421.05</v>
      </c>
      <c r="L418" s="107">
        <f t="shared" ref="L418" si="525">+(I418-J418)</f>
        <v>69.873760880077384</v>
      </c>
      <c r="M418" s="16">
        <f t="shared" ref="M418" si="526">+(IF(P418=0,0,IF(P418&lt;4.99,(P418*$M$3),IF(P418&lt;9.99,(P418*$M$4),IF(P418&lt;49.99,(P418*$M$5),IF(P418&lt;100,(P418*$M$6),IF(P418&gt;99.99,(P418*$M$7)))))))+(O418))</f>
        <v>260.3125</v>
      </c>
      <c r="N418" s="187">
        <f t="shared" si="521"/>
        <v>205.51257253384915</v>
      </c>
      <c r="O418" s="16">
        <f t="shared" ref="O418" si="527">+(P418*$F$7)</f>
        <v>10.3125</v>
      </c>
      <c r="P418" s="130">
        <v>125</v>
      </c>
      <c r="Q418" s="104">
        <f t="shared" ref="Q418" si="528">+(F418*$F$4)</f>
        <v>28.687500000000004</v>
      </c>
      <c r="R418" s="20">
        <f t="shared" ref="R418" si="529">(I418-(P418+O418+Q418))/I418</f>
        <v>0.64793651164390054</v>
      </c>
      <c r="S418" s="17">
        <f t="shared" ref="S418" si="530">+((($I$11+I418)-(P418+Q418+$Q$11)/(F418+($F$11)))/1.25)</f>
        <v>297.9600580270793</v>
      </c>
      <c r="T418" s="162"/>
      <c r="U418" s="50">
        <f t="shared" si="500"/>
        <v>125</v>
      </c>
      <c r="V418" s="162">
        <f t="shared" ref="V418" si="531">+(U418*$P$6)</f>
        <v>125</v>
      </c>
      <c r="W418" s="16">
        <f>P8</f>
        <v>0</v>
      </c>
    </row>
    <row r="419" spans="1:23" ht="18" x14ac:dyDescent="0.4">
      <c r="B419" s="213">
        <v>1</v>
      </c>
      <c r="C419" s="63">
        <v>42</v>
      </c>
      <c r="D419" s="89">
        <v>14202</v>
      </c>
      <c r="E419" s="5" t="s">
        <v>1572</v>
      </c>
      <c r="F419" s="52">
        <v>0.75</v>
      </c>
      <c r="G419" s="5" t="s">
        <v>464</v>
      </c>
      <c r="H419" s="59">
        <f t="shared" si="480"/>
        <v>886.84078820116065</v>
      </c>
      <c r="I419" s="179">
        <f t="shared" si="481"/>
        <v>712.70635880077373</v>
      </c>
      <c r="J419" s="183">
        <f t="shared" si="482"/>
        <v>605.80040498065762</v>
      </c>
      <c r="K419" s="167">
        <v>14422.075000000001</v>
      </c>
      <c r="L419" s="107">
        <f t="shared" si="483"/>
        <v>106.90595382011611</v>
      </c>
      <c r="M419" s="16">
        <f t="shared" si="484"/>
        <v>364.4375</v>
      </c>
      <c r="N419" s="187">
        <f t="shared" si="521"/>
        <v>348.26885880077373</v>
      </c>
      <c r="O419" s="16">
        <f t="shared" si="485"/>
        <v>14.4375</v>
      </c>
      <c r="P419" s="130">
        <v>175</v>
      </c>
      <c r="Q419" s="104">
        <f t="shared" si="486"/>
        <v>43.031250000000007</v>
      </c>
      <c r="R419" s="20">
        <f t="shared" si="487"/>
        <v>0.67382253977478102</v>
      </c>
      <c r="S419" s="17">
        <f t="shared" si="488"/>
        <v>483.46508704061898</v>
      </c>
      <c r="T419" s="162"/>
      <c r="U419" s="50">
        <f t="shared" si="500"/>
        <v>175</v>
      </c>
      <c r="V419" s="162">
        <f t="shared" si="489"/>
        <v>175</v>
      </c>
      <c r="W419" s="16">
        <f>P7</f>
        <v>40</v>
      </c>
    </row>
    <row r="420" spans="1:23" ht="18" x14ac:dyDescent="0.4">
      <c r="B420" s="213">
        <v>1</v>
      </c>
      <c r="C420" s="63">
        <v>42</v>
      </c>
      <c r="D420" s="89">
        <v>14203</v>
      </c>
      <c r="E420" s="5" t="s">
        <v>1571</v>
      </c>
      <c r="F420" s="52">
        <v>2</v>
      </c>
      <c r="G420" s="5" t="s">
        <v>465</v>
      </c>
      <c r="H420" s="59">
        <f t="shared" ref="H420:H431" si="532">+((N420*(1+($F$6)))+M420)</f>
        <v>1813.7004352030949</v>
      </c>
      <c r="I420" s="179">
        <f t="shared" ref="I420:I431" si="533">+(N420+M420)</f>
        <v>1382.6752901353966</v>
      </c>
      <c r="J420" s="183">
        <f t="shared" ref="J420:J431" si="534">+(I420*(1-$F$5))</f>
        <v>1175.2739966150871</v>
      </c>
      <c r="K420" s="167">
        <v>14423.2</v>
      </c>
      <c r="L420" s="107">
        <f t="shared" ref="L420:L431" si="535">+(I420-J420)</f>
        <v>207.40129352030954</v>
      </c>
      <c r="M420" s="16">
        <f t="shared" ref="M420:M431" si="536">+(IF(P420=0,0,IF(P420&lt;4.99,(P420*$M$3),IF(P420&lt;9.99,(P420*$M$4),IF(P420&lt;49.99,(P420*$M$5),IF(P420&lt;100,(P420*$M$6),IF(P420&gt;99.99,(P420*$M$7)))))))+(O420))</f>
        <v>520.625</v>
      </c>
      <c r="N420" s="187">
        <f t="shared" si="521"/>
        <v>862.05029013539661</v>
      </c>
      <c r="O420" s="16">
        <f t="shared" ref="O420:O431" si="537">+(P420*$F$7)</f>
        <v>20.625</v>
      </c>
      <c r="P420" s="130">
        <v>250</v>
      </c>
      <c r="Q420" s="104">
        <f t="shared" ref="Q420:Q431" si="538">+(F420*$F$4)</f>
        <v>114.75000000000001</v>
      </c>
      <c r="R420" s="20">
        <f t="shared" ref="R420:R431" si="539">(I420-(P420+O420+Q420))/I420</f>
        <v>0.7212830787174459</v>
      </c>
      <c r="S420" s="17">
        <f t="shared" ref="S420:S431" si="540">+((($I$11+I420)-(P420+Q420+$Q$11)/(F420+($F$11)))/1.25)</f>
        <v>1051.4402321083173</v>
      </c>
      <c r="T420" s="162"/>
      <c r="U420" s="50">
        <f t="shared" si="500"/>
        <v>250</v>
      </c>
      <c r="V420" s="162">
        <f t="shared" ref="V420:V431" si="541">+(U420*$P$6)</f>
        <v>250</v>
      </c>
      <c r="W420" s="16">
        <f>P7</f>
        <v>40</v>
      </c>
    </row>
    <row r="421" spans="1:23" ht="18" x14ac:dyDescent="0.4">
      <c r="B421" s="213">
        <v>1</v>
      </c>
      <c r="C421" s="63">
        <v>42</v>
      </c>
      <c r="D421" s="89">
        <v>14204</v>
      </c>
      <c r="E421" s="5" t="s">
        <v>466</v>
      </c>
      <c r="F421" s="52">
        <v>0.25</v>
      </c>
      <c r="G421" s="5" t="s">
        <v>337</v>
      </c>
      <c r="H421" s="59">
        <f t="shared" si="532"/>
        <v>520.32192940038681</v>
      </c>
      <c r="I421" s="179">
        <f t="shared" si="533"/>
        <v>448.94378626692458</v>
      </c>
      <c r="J421" s="183">
        <f t="shared" si="534"/>
        <v>381.60221832688586</v>
      </c>
      <c r="K421" s="167">
        <v>14501.025</v>
      </c>
      <c r="L421" s="107">
        <f t="shared" si="535"/>
        <v>67.341567940038715</v>
      </c>
      <c r="M421" s="16">
        <f t="shared" si="536"/>
        <v>306.1875</v>
      </c>
      <c r="N421" s="187">
        <f t="shared" si="521"/>
        <v>142.75628626692458</v>
      </c>
      <c r="O421" s="16">
        <f t="shared" si="537"/>
        <v>6.1875</v>
      </c>
      <c r="P421" s="130">
        <v>75</v>
      </c>
      <c r="Q421" s="104">
        <f t="shared" si="538"/>
        <v>14.343750000000002</v>
      </c>
      <c r="R421" s="20">
        <f t="shared" si="539"/>
        <v>0.7872088824430219</v>
      </c>
      <c r="S421" s="17">
        <f t="shared" si="540"/>
        <v>304.45502901353967</v>
      </c>
      <c r="T421" s="162"/>
      <c r="U421" s="50">
        <f t="shared" si="500"/>
        <v>75</v>
      </c>
      <c r="V421" s="162">
        <f t="shared" si="541"/>
        <v>75</v>
      </c>
      <c r="W421" s="16">
        <f>P7</f>
        <v>40</v>
      </c>
    </row>
    <row r="422" spans="1:23" ht="18" x14ac:dyDescent="0.4">
      <c r="B422" s="213">
        <v>1</v>
      </c>
      <c r="C422" s="63">
        <v>42</v>
      </c>
      <c r="D422" s="89">
        <v>14205</v>
      </c>
      <c r="E422" s="5" t="s">
        <v>338</v>
      </c>
      <c r="F422" s="52">
        <v>0.5</v>
      </c>
      <c r="G422" s="5" t="s">
        <v>339</v>
      </c>
      <c r="H422" s="59">
        <f t="shared" si="532"/>
        <v>715.28135880077366</v>
      </c>
      <c r="I422" s="179">
        <f t="shared" si="533"/>
        <v>592.5250725338492</v>
      </c>
      <c r="J422" s="183">
        <f t="shared" si="534"/>
        <v>503.64631165377182</v>
      </c>
      <c r="K422" s="167">
        <v>14502.05</v>
      </c>
      <c r="L422" s="107">
        <f t="shared" si="535"/>
        <v>88.87876088007738</v>
      </c>
      <c r="M422" s="16">
        <f t="shared" si="536"/>
        <v>347.01249999999999</v>
      </c>
      <c r="N422" s="187">
        <f t="shared" si="521"/>
        <v>245.51257253384915</v>
      </c>
      <c r="O422" s="16">
        <f t="shared" si="537"/>
        <v>7.0125000000000002</v>
      </c>
      <c r="P422" s="130">
        <v>85</v>
      </c>
      <c r="Q422" s="104">
        <f t="shared" si="538"/>
        <v>28.687500000000004</v>
      </c>
      <c r="R422" s="20">
        <f t="shared" si="539"/>
        <v>0.79629553989362234</v>
      </c>
      <c r="S422" s="17">
        <f t="shared" si="540"/>
        <v>431.32005802707937</v>
      </c>
      <c r="T422" s="162"/>
      <c r="U422" s="50">
        <f t="shared" si="500"/>
        <v>85</v>
      </c>
      <c r="V422" s="162">
        <f t="shared" si="541"/>
        <v>85</v>
      </c>
      <c r="W422" s="16">
        <f>P7</f>
        <v>40</v>
      </c>
    </row>
    <row r="423" spans="1:23" ht="18" x14ac:dyDescent="0.4">
      <c r="B423" s="213">
        <v>1</v>
      </c>
      <c r="C423" s="63">
        <v>42</v>
      </c>
      <c r="D423" s="89">
        <v>14206</v>
      </c>
      <c r="E423" s="5" t="s">
        <v>340</v>
      </c>
      <c r="F423" s="52">
        <v>0.5</v>
      </c>
      <c r="G423" s="5" t="s">
        <v>515</v>
      </c>
      <c r="H423" s="59">
        <f t="shared" si="532"/>
        <v>628.58135880077373</v>
      </c>
      <c r="I423" s="179">
        <f t="shared" si="533"/>
        <v>505.82507253384915</v>
      </c>
      <c r="J423" s="183">
        <f t="shared" si="534"/>
        <v>429.95131165377177</v>
      </c>
      <c r="K423" s="167">
        <v>14503.05</v>
      </c>
      <c r="L423" s="107">
        <f t="shared" si="535"/>
        <v>75.873760880077384</v>
      </c>
      <c r="M423" s="16">
        <f t="shared" si="536"/>
        <v>260.3125</v>
      </c>
      <c r="N423" s="187">
        <f t="shared" si="521"/>
        <v>245.51257253384915</v>
      </c>
      <c r="O423" s="16">
        <f t="shared" si="537"/>
        <v>10.3125</v>
      </c>
      <c r="P423" s="130">
        <v>125</v>
      </c>
      <c r="Q423" s="104">
        <f t="shared" si="538"/>
        <v>28.687500000000004</v>
      </c>
      <c r="R423" s="20">
        <f t="shared" si="539"/>
        <v>0.67577724216304969</v>
      </c>
      <c r="S423" s="17">
        <f t="shared" si="540"/>
        <v>329.9600580270793</v>
      </c>
      <c r="T423" s="162"/>
      <c r="U423" s="50">
        <f t="shared" si="500"/>
        <v>125</v>
      </c>
      <c r="V423" s="162">
        <f t="shared" si="541"/>
        <v>125</v>
      </c>
      <c r="W423" s="16">
        <f>P7</f>
        <v>40</v>
      </c>
    </row>
    <row r="424" spans="1:23" ht="18" x14ac:dyDescent="0.4">
      <c r="B424" s="213">
        <v>1</v>
      </c>
      <c r="C424" s="63">
        <v>42</v>
      </c>
      <c r="D424" s="89">
        <v>14207</v>
      </c>
      <c r="E424" s="5" t="s">
        <v>516</v>
      </c>
      <c r="F424" s="52">
        <v>0.75</v>
      </c>
      <c r="G424" s="5" t="s">
        <v>517</v>
      </c>
      <c r="H424" s="59">
        <f t="shared" si="532"/>
        <v>834.77828820116065</v>
      </c>
      <c r="I424" s="179">
        <f t="shared" si="533"/>
        <v>660.64385880077373</v>
      </c>
      <c r="J424" s="183">
        <f t="shared" si="534"/>
        <v>561.54727998065766</v>
      </c>
      <c r="K424" s="167">
        <v>14504.075000000001</v>
      </c>
      <c r="L424" s="107">
        <f t="shared" si="535"/>
        <v>99.096578820116065</v>
      </c>
      <c r="M424" s="16">
        <f t="shared" si="536"/>
        <v>312.375</v>
      </c>
      <c r="N424" s="187">
        <f t="shared" si="521"/>
        <v>348.26885880077373</v>
      </c>
      <c r="O424" s="16">
        <f t="shared" si="537"/>
        <v>12.375</v>
      </c>
      <c r="P424" s="130">
        <v>150</v>
      </c>
      <c r="Q424" s="104">
        <f t="shared" si="538"/>
        <v>43.031250000000007</v>
      </c>
      <c r="R424" s="20">
        <f t="shared" si="539"/>
        <v>0.68908172343740337</v>
      </c>
      <c r="S424" s="17">
        <f t="shared" si="540"/>
        <v>457.81508704061901</v>
      </c>
      <c r="T424" s="162"/>
      <c r="U424" s="50">
        <f t="shared" si="500"/>
        <v>150</v>
      </c>
      <c r="V424" s="162">
        <f t="shared" si="541"/>
        <v>150</v>
      </c>
      <c r="W424" s="16">
        <f>P7</f>
        <v>40</v>
      </c>
    </row>
    <row r="425" spans="1:23" ht="18.5" thickBot="1" x14ac:dyDescent="0.45">
      <c r="B425" s="214">
        <v>1</v>
      </c>
      <c r="C425" s="64">
        <v>42</v>
      </c>
      <c r="D425" s="145">
        <v>14208</v>
      </c>
      <c r="E425" s="6" t="s">
        <v>518</v>
      </c>
      <c r="F425" s="53">
        <v>0.75</v>
      </c>
      <c r="G425" s="6" t="s">
        <v>519</v>
      </c>
      <c r="H425" s="177">
        <f t="shared" si="532"/>
        <v>828.59078820116065</v>
      </c>
      <c r="I425" s="181">
        <f t="shared" si="533"/>
        <v>654.45635880077373</v>
      </c>
      <c r="J425" s="186">
        <f t="shared" si="534"/>
        <v>556.28790498065769</v>
      </c>
      <c r="K425" s="132">
        <v>14505.075000000001</v>
      </c>
      <c r="L425" s="108">
        <f t="shared" si="535"/>
        <v>98.168453820116042</v>
      </c>
      <c r="M425" s="18">
        <f t="shared" si="536"/>
        <v>306.1875</v>
      </c>
      <c r="N425" s="190">
        <f t="shared" si="521"/>
        <v>348.26885880077373</v>
      </c>
      <c r="O425" s="18">
        <f t="shared" si="537"/>
        <v>6.1875</v>
      </c>
      <c r="P425" s="131">
        <v>75</v>
      </c>
      <c r="Q425" s="105">
        <f t="shared" si="538"/>
        <v>43.031250000000007</v>
      </c>
      <c r="R425" s="110">
        <f t="shared" si="539"/>
        <v>0.81019551826554403</v>
      </c>
      <c r="S425" s="109">
        <f t="shared" si="540"/>
        <v>500.86508704061896</v>
      </c>
      <c r="T425" s="3"/>
      <c r="U425" s="111">
        <f t="shared" si="500"/>
        <v>75</v>
      </c>
      <c r="V425" s="3">
        <f t="shared" si="541"/>
        <v>75</v>
      </c>
      <c r="W425" s="18">
        <f>P7</f>
        <v>40</v>
      </c>
    </row>
    <row r="426" spans="1:23" ht="18" x14ac:dyDescent="0.4">
      <c r="B426" s="213">
        <v>1</v>
      </c>
      <c r="C426" s="63">
        <v>43</v>
      </c>
      <c r="D426" s="89">
        <v>14301</v>
      </c>
      <c r="E426" s="5" t="s">
        <v>520</v>
      </c>
      <c r="F426" s="52">
        <v>0.3</v>
      </c>
      <c r="G426" s="5" t="s">
        <v>521</v>
      </c>
      <c r="H426" s="59">
        <f t="shared" si="532"/>
        <v>184.96131528046422</v>
      </c>
      <c r="I426" s="179">
        <f t="shared" si="533"/>
        <v>123.30754352030948</v>
      </c>
      <c r="J426" s="183">
        <f t="shared" si="534"/>
        <v>104.81141199226306</v>
      </c>
      <c r="K426" s="167">
        <v>14602.03</v>
      </c>
      <c r="L426" s="107">
        <f t="shared" si="535"/>
        <v>18.496131528046419</v>
      </c>
      <c r="M426" s="16">
        <f t="shared" si="536"/>
        <v>0</v>
      </c>
      <c r="N426" s="187">
        <f t="shared" si="521"/>
        <v>123.30754352030948</v>
      </c>
      <c r="O426" s="16">
        <f t="shared" si="537"/>
        <v>0</v>
      </c>
      <c r="P426" s="130">
        <v>0</v>
      </c>
      <c r="Q426" s="104">
        <f t="shared" si="538"/>
        <v>17.212500000000002</v>
      </c>
      <c r="R426" s="20">
        <f t="shared" si="539"/>
        <v>0.86041000000000001</v>
      </c>
      <c r="S426" s="17">
        <f t="shared" si="540"/>
        <v>123.94603481624759</v>
      </c>
      <c r="T426" s="162"/>
      <c r="U426" s="50">
        <f t="shared" si="500"/>
        <v>0</v>
      </c>
      <c r="V426" s="162">
        <f t="shared" si="541"/>
        <v>0</v>
      </c>
      <c r="W426" s="16">
        <v>0</v>
      </c>
    </row>
    <row r="427" spans="1:23" ht="18" x14ac:dyDescent="0.4">
      <c r="B427" s="213">
        <v>1</v>
      </c>
      <c r="C427" s="63">
        <v>43</v>
      </c>
      <c r="D427" s="89">
        <v>14302</v>
      </c>
      <c r="E427" s="5" t="s">
        <v>1576</v>
      </c>
      <c r="F427" s="52">
        <v>0.75</v>
      </c>
      <c r="G427" s="5" t="s">
        <v>468</v>
      </c>
      <c r="H427" s="59">
        <f t="shared" si="532"/>
        <v>700.29078820116069</v>
      </c>
      <c r="I427" s="179">
        <f t="shared" si="533"/>
        <v>526.15635880077366</v>
      </c>
      <c r="J427" s="183">
        <f t="shared" si="534"/>
        <v>447.23290498065762</v>
      </c>
      <c r="K427" s="167">
        <v>14603.2</v>
      </c>
      <c r="L427" s="107">
        <f t="shared" si="535"/>
        <v>78.923453820116038</v>
      </c>
      <c r="M427" s="16">
        <f t="shared" si="536"/>
        <v>177.88749999999999</v>
      </c>
      <c r="N427" s="187">
        <f t="shared" si="521"/>
        <v>348.26885880077373</v>
      </c>
      <c r="O427" s="16">
        <f t="shared" si="537"/>
        <v>2.8875000000000002</v>
      </c>
      <c r="P427" s="130">
        <v>35</v>
      </c>
      <c r="Q427" s="104">
        <f t="shared" si="538"/>
        <v>43.031250000000007</v>
      </c>
      <c r="R427" s="20">
        <f t="shared" si="539"/>
        <v>0.84620778852804945</v>
      </c>
      <c r="S427" s="17">
        <f t="shared" si="540"/>
        <v>423.82508704061894</v>
      </c>
      <c r="T427" s="162"/>
      <c r="U427" s="50">
        <f t="shared" si="500"/>
        <v>35</v>
      </c>
      <c r="V427" s="162">
        <f t="shared" si="541"/>
        <v>35</v>
      </c>
      <c r="W427" s="16">
        <f>P7</f>
        <v>40</v>
      </c>
    </row>
    <row r="428" spans="1:23" ht="18" x14ac:dyDescent="0.4">
      <c r="B428" s="213">
        <v>1</v>
      </c>
      <c r="C428" s="63">
        <v>43</v>
      </c>
      <c r="D428" s="89">
        <v>14303</v>
      </c>
      <c r="E428" s="5" t="s">
        <v>1575</v>
      </c>
      <c r="F428" s="52">
        <v>0.75</v>
      </c>
      <c r="G428" s="5" t="s">
        <v>469</v>
      </c>
      <c r="H428" s="59">
        <f t="shared" si="532"/>
        <v>767.35328820116069</v>
      </c>
      <c r="I428" s="179">
        <f t="shared" si="533"/>
        <v>593.21885880077366</v>
      </c>
      <c r="J428" s="183">
        <f t="shared" si="534"/>
        <v>504.23602998065758</v>
      </c>
      <c r="K428" s="167">
        <v>14604.2</v>
      </c>
      <c r="L428" s="107">
        <f t="shared" si="535"/>
        <v>88.982828820116083</v>
      </c>
      <c r="M428" s="16">
        <f t="shared" si="536"/>
        <v>244.95</v>
      </c>
      <c r="N428" s="187">
        <f t="shared" si="521"/>
        <v>348.26885880077373</v>
      </c>
      <c r="O428" s="16">
        <f t="shared" si="537"/>
        <v>4.95</v>
      </c>
      <c r="P428" s="130">
        <v>60</v>
      </c>
      <c r="Q428" s="104">
        <f t="shared" si="538"/>
        <v>43.031250000000007</v>
      </c>
      <c r="R428" s="20">
        <f t="shared" si="539"/>
        <v>0.81797401010094251</v>
      </c>
      <c r="S428" s="17">
        <f t="shared" si="540"/>
        <v>461.47508704061892</v>
      </c>
      <c r="T428" s="162"/>
      <c r="U428" s="50">
        <f t="shared" si="500"/>
        <v>60</v>
      </c>
      <c r="V428" s="162">
        <f t="shared" si="541"/>
        <v>60</v>
      </c>
      <c r="W428" s="16">
        <f>P7</f>
        <v>40</v>
      </c>
    </row>
    <row r="429" spans="1:23" ht="18" x14ac:dyDescent="0.4">
      <c r="B429" s="213">
        <v>1</v>
      </c>
      <c r="C429" s="63">
        <v>43</v>
      </c>
      <c r="D429" s="89">
        <v>14304</v>
      </c>
      <c r="E429" s="5" t="s">
        <v>1577</v>
      </c>
      <c r="F429" s="52">
        <v>0.75</v>
      </c>
      <c r="G429" s="5" t="s">
        <v>381</v>
      </c>
      <c r="H429" s="59">
        <f t="shared" si="532"/>
        <v>772.30328820116063</v>
      </c>
      <c r="I429" s="179">
        <f t="shared" si="533"/>
        <v>598.16885880077371</v>
      </c>
      <c r="J429" s="183">
        <f t="shared" si="534"/>
        <v>508.44352998065762</v>
      </c>
      <c r="K429" s="167">
        <v>14605.2</v>
      </c>
      <c r="L429" s="107">
        <f t="shared" si="535"/>
        <v>89.72532882011609</v>
      </c>
      <c r="M429" s="16">
        <f t="shared" si="536"/>
        <v>249.9</v>
      </c>
      <c r="N429" s="187">
        <f t="shared" si="521"/>
        <v>348.26885880077373</v>
      </c>
      <c r="O429" s="16">
        <f t="shared" si="537"/>
        <v>9.9</v>
      </c>
      <c r="P429" s="130">
        <v>120</v>
      </c>
      <c r="Q429" s="104">
        <f t="shared" si="538"/>
        <v>43.031250000000007</v>
      </c>
      <c r="R429" s="20">
        <f t="shared" si="539"/>
        <v>0.71089894190296443</v>
      </c>
      <c r="S429" s="17">
        <f t="shared" si="540"/>
        <v>427.03508704061898</v>
      </c>
      <c r="T429" s="162"/>
      <c r="U429" s="50">
        <f t="shared" si="500"/>
        <v>120</v>
      </c>
      <c r="V429" s="162">
        <f t="shared" si="541"/>
        <v>120</v>
      </c>
      <c r="W429" s="16">
        <f>P7</f>
        <v>40</v>
      </c>
    </row>
    <row r="430" spans="1:23" ht="18" x14ac:dyDescent="0.4">
      <c r="B430" s="213">
        <v>1</v>
      </c>
      <c r="C430" s="63">
        <v>43</v>
      </c>
      <c r="D430" s="89">
        <v>14305</v>
      </c>
      <c r="E430" s="5" t="s">
        <v>1578</v>
      </c>
      <c r="F430" s="52">
        <v>1.25</v>
      </c>
      <c r="G430" s="5" t="s">
        <v>382</v>
      </c>
      <c r="H430" s="59">
        <f t="shared" si="532"/>
        <v>1299.2346470019343</v>
      </c>
      <c r="I430" s="179">
        <f t="shared" si="533"/>
        <v>1022.3439313346229</v>
      </c>
      <c r="J430" s="183">
        <f t="shared" si="534"/>
        <v>868.99234163442941</v>
      </c>
      <c r="K430" s="167">
        <v>14606.25</v>
      </c>
      <c r="L430" s="107">
        <f t="shared" si="535"/>
        <v>153.35158970019347</v>
      </c>
      <c r="M430" s="16">
        <f t="shared" si="536"/>
        <v>468.5625</v>
      </c>
      <c r="N430" s="187">
        <f t="shared" si="521"/>
        <v>553.78143133462288</v>
      </c>
      <c r="O430" s="16">
        <f t="shared" si="537"/>
        <v>18.5625</v>
      </c>
      <c r="P430" s="130">
        <v>225</v>
      </c>
      <c r="Q430" s="104">
        <f t="shared" si="538"/>
        <v>71.718750000000014</v>
      </c>
      <c r="R430" s="20">
        <f t="shared" si="539"/>
        <v>0.69160940820726069</v>
      </c>
      <c r="S430" s="17">
        <f t="shared" si="540"/>
        <v>740.31800221055551</v>
      </c>
      <c r="T430" s="162"/>
      <c r="U430" s="50">
        <f t="shared" si="500"/>
        <v>225</v>
      </c>
      <c r="V430" s="162">
        <f t="shared" si="541"/>
        <v>225</v>
      </c>
      <c r="W430" s="16">
        <f>P7</f>
        <v>40</v>
      </c>
    </row>
    <row r="431" spans="1:23" ht="18" x14ac:dyDescent="0.4">
      <c r="A431" s="162"/>
      <c r="B431" s="213">
        <v>1</v>
      </c>
      <c r="C431" s="63">
        <v>43</v>
      </c>
      <c r="D431" s="89">
        <v>14306</v>
      </c>
      <c r="E431" s="5" t="s">
        <v>1579</v>
      </c>
      <c r="F431" s="52">
        <v>0.25</v>
      </c>
      <c r="G431" s="5" t="s">
        <v>383</v>
      </c>
      <c r="H431" s="59">
        <f t="shared" si="532"/>
        <v>366.60942940038683</v>
      </c>
      <c r="I431" s="179">
        <f t="shared" si="533"/>
        <v>295.2312862669246</v>
      </c>
      <c r="J431" s="183">
        <f t="shared" si="534"/>
        <v>250.9465933268859</v>
      </c>
      <c r="K431" s="167">
        <v>14607.05</v>
      </c>
      <c r="L431" s="107">
        <f t="shared" si="535"/>
        <v>44.284692940038695</v>
      </c>
      <c r="M431" s="16">
        <f t="shared" si="536"/>
        <v>152.47499999999999</v>
      </c>
      <c r="N431" s="187">
        <f t="shared" si="521"/>
        <v>142.75628626692458</v>
      </c>
      <c r="O431" s="16">
        <f t="shared" si="537"/>
        <v>2.4750000000000001</v>
      </c>
      <c r="P431" s="130">
        <v>30</v>
      </c>
      <c r="Q431" s="104">
        <f t="shared" si="538"/>
        <v>14.343750000000002</v>
      </c>
      <c r="R431" s="20">
        <f t="shared" si="539"/>
        <v>0.84141670555311598</v>
      </c>
      <c r="S431" s="17">
        <f t="shared" si="540"/>
        <v>229.48502901353967</v>
      </c>
      <c r="T431" s="162"/>
      <c r="U431" s="50">
        <f t="shared" si="500"/>
        <v>30</v>
      </c>
      <c r="V431" s="162">
        <f t="shared" si="541"/>
        <v>30</v>
      </c>
      <c r="W431" s="16">
        <f>P7</f>
        <v>40</v>
      </c>
    </row>
    <row r="432" spans="1:23" ht="18" x14ac:dyDescent="0.4">
      <c r="A432" s="21"/>
      <c r="B432" s="213">
        <v>1</v>
      </c>
      <c r="C432" s="63">
        <v>43</v>
      </c>
      <c r="D432" s="89">
        <v>14307</v>
      </c>
      <c r="E432" s="170" t="s">
        <v>1557</v>
      </c>
      <c r="F432" s="52">
        <v>0.25</v>
      </c>
      <c r="G432" s="5" t="s">
        <v>383</v>
      </c>
      <c r="H432" s="59">
        <f t="shared" ref="H432:H434" si="542">+((N432*(1+($F$6)))+M432)</f>
        <v>281.19692940038686</v>
      </c>
      <c r="I432" s="179">
        <f t="shared" ref="I432:I434" si="543">+(N432+M432)</f>
        <v>229.81878626692458</v>
      </c>
      <c r="J432" s="183">
        <f t="shared" ref="J432:J434" si="544">+(I432*(1-$F$5))</f>
        <v>195.3459683268859</v>
      </c>
      <c r="K432" s="167">
        <v>14607.05</v>
      </c>
      <c r="L432" s="107">
        <f t="shared" ref="L432:L434" si="545">+(I432-J432)</f>
        <v>34.472817940038681</v>
      </c>
      <c r="M432" s="16">
        <f t="shared" ref="M432:M434" si="546">+(IF(P432=0,0,IF(P432&lt;4.99,(P432*$M$3),IF(P432&lt;9.99,(P432*$M$4),IF(P432&lt;49.99,(P432*$M$5),IF(P432&lt;100,(P432*$M$6),IF(P432&gt;99.99,(P432*$M$7)))))))+(O432))</f>
        <v>127.0625</v>
      </c>
      <c r="N432" s="187">
        <f t="shared" si="521"/>
        <v>102.75628626692458</v>
      </c>
      <c r="O432" s="16">
        <f t="shared" ref="O432:O434" si="547">+(P432*$F$7)</f>
        <v>2.0625</v>
      </c>
      <c r="P432" s="130">
        <v>25</v>
      </c>
      <c r="Q432" s="104">
        <f t="shared" ref="Q432:Q434" si="548">+(F432*$F$4)</f>
        <v>14.343750000000002</v>
      </c>
      <c r="R432" s="20">
        <f t="shared" ref="R432:R434" si="549">(I432-(P432+O432+Q432))/I432</f>
        <v>0.81983087339122729</v>
      </c>
      <c r="S432" s="17">
        <f t="shared" ref="S432:S434" si="550">+((($I$11+I432)-(P432+Q432+$Q$11)/(F432+($F$11)))/1.25)</f>
        <v>182.488362346873</v>
      </c>
      <c r="T432" s="162"/>
      <c r="U432" s="50">
        <f t="shared" si="500"/>
        <v>25</v>
      </c>
      <c r="V432" s="162">
        <f t="shared" ref="V432:V434" si="551">+(U432*$P$6)</f>
        <v>25</v>
      </c>
      <c r="W432" s="16">
        <f>P8</f>
        <v>0</v>
      </c>
    </row>
    <row r="433" spans="1:23" ht="18" x14ac:dyDescent="0.4">
      <c r="A433" s="21"/>
      <c r="B433" s="213">
        <v>1</v>
      </c>
      <c r="C433" s="63">
        <v>43</v>
      </c>
      <c r="D433" s="89">
        <v>14308</v>
      </c>
      <c r="E433" s="170" t="s">
        <v>1566</v>
      </c>
      <c r="F433" s="52">
        <v>0.5</v>
      </c>
      <c r="G433" s="5" t="s">
        <v>383</v>
      </c>
      <c r="H433" s="59">
        <f t="shared" si="542"/>
        <v>495.33135880077373</v>
      </c>
      <c r="I433" s="179">
        <f t="shared" si="543"/>
        <v>372.57507253384915</v>
      </c>
      <c r="J433" s="183">
        <f t="shared" si="544"/>
        <v>316.68881165377178</v>
      </c>
      <c r="K433" s="167">
        <v>14607.05</v>
      </c>
      <c r="L433" s="107">
        <f t="shared" si="545"/>
        <v>55.886260880077373</v>
      </c>
      <c r="M433" s="16">
        <f t="shared" si="546"/>
        <v>127.0625</v>
      </c>
      <c r="N433" s="187">
        <f t="shared" si="521"/>
        <v>245.51257253384915</v>
      </c>
      <c r="O433" s="16">
        <f t="shared" si="547"/>
        <v>2.0625</v>
      </c>
      <c r="P433" s="130">
        <v>25</v>
      </c>
      <c r="Q433" s="104">
        <f t="shared" si="548"/>
        <v>28.687500000000004</v>
      </c>
      <c r="R433" s="20">
        <f t="shared" si="549"/>
        <v>0.85036572731275517</v>
      </c>
      <c r="S433" s="17">
        <f t="shared" si="550"/>
        <v>303.36005802707933</v>
      </c>
      <c r="T433" s="162"/>
      <c r="U433" s="50">
        <f t="shared" si="500"/>
        <v>25</v>
      </c>
      <c r="V433" s="162">
        <f t="shared" si="551"/>
        <v>25</v>
      </c>
      <c r="W433" s="192">
        <f>P7</f>
        <v>40</v>
      </c>
    </row>
    <row r="434" spans="1:23" ht="18" x14ac:dyDescent="0.4">
      <c r="A434" s="21"/>
      <c r="B434" s="213">
        <v>1</v>
      </c>
      <c r="C434" s="63">
        <v>43</v>
      </c>
      <c r="D434" s="89">
        <v>14309</v>
      </c>
      <c r="E434" s="170" t="s">
        <v>1567</v>
      </c>
      <c r="F434" s="52">
        <v>0.5</v>
      </c>
      <c r="G434" s="5" t="s">
        <v>383</v>
      </c>
      <c r="H434" s="59">
        <f t="shared" si="542"/>
        <v>654.04385880077371</v>
      </c>
      <c r="I434" s="179">
        <f t="shared" si="543"/>
        <v>531.28757253384913</v>
      </c>
      <c r="J434" s="183">
        <f t="shared" si="544"/>
        <v>451.59443665377177</v>
      </c>
      <c r="K434" s="167">
        <v>14607.05</v>
      </c>
      <c r="L434" s="107">
        <f t="shared" si="545"/>
        <v>79.693135880077364</v>
      </c>
      <c r="M434" s="16">
        <f t="shared" si="546"/>
        <v>285.77499999999998</v>
      </c>
      <c r="N434" s="187">
        <f t="shared" si="521"/>
        <v>245.51257253384915</v>
      </c>
      <c r="O434" s="16">
        <f t="shared" si="547"/>
        <v>5.7750000000000004</v>
      </c>
      <c r="P434" s="130">
        <v>70</v>
      </c>
      <c r="Q434" s="104">
        <f t="shared" si="548"/>
        <v>28.687500000000004</v>
      </c>
      <c r="R434" s="20">
        <f t="shared" si="549"/>
        <v>0.80337861188472559</v>
      </c>
      <c r="S434" s="17">
        <f t="shared" si="550"/>
        <v>394.3300580270793</v>
      </c>
      <c r="T434" s="162"/>
      <c r="U434" s="50">
        <f t="shared" si="500"/>
        <v>70</v>
      </c>
      <c r="V434" s="162">
        <f t="shared" si="551"/>
        <v>70</v>
      </c>
      <c r="W434" s="192">
        <f>P7</f>
        <v>40</v>
      </c>
    </row>
    <row r="435" spans="1:23" ht="18.5" thickBot="1" x14ac:dyDescent="0.45">
      <c r="A435" s="22"/>
      <c r="B435" s="214"/>
      <c r="C435" s="64">
        <v>43</v>
      </c>
      <c r="D435" s="145">
        <v>14310</v>
      </c>
      <c r="E435" s="175" t="s">
        <v>1568</v>
      </c>
      <c r="F435" s="53">
        <v>0.5</v>
      </c>
      <c r="G435" s="6" t="s">
        <v>1569</v>
      </c>
      <c r="H435" s="177">
        <f t="shared" ref="H435" si="552">+((N435*(1+($F$6)))+M435)</f>
        <v>435.33135880077373</v>
      </c>
      <c r="I435" s="181">
        <f t="shared" ref="I435" si="553">+(N435+M435)</f>
        <v>332.57507253384915</v>
      </c>
      <c r="J435" s="186">
        <f t="shared" ref="J435" si="554">+(I435*(1-$F$5))</f>
        <v>282.68881165377178</v>
      </c>
      <c r="K435" s="167">
        <v>14608.05</v>
      </c>
      <c r="L435" s="107">
        <f t="shared" ref="L435" si="555">+(I435-J435)</f>
        <v>49.886260880077373</v>
      </c>
      <c r="M435" s="18">
        <f t="shared" ref="M435" si="556">+(IF(P435=0,0,IF(P435&lt;4.99,(P435*$M$3),IF(P435&lt;9.99,(P435*$M$4),IF(P435&lt;49.99,(P435*$M$5),IF(P435&lt;100,(P435*$M$6),IF(P435&gt;99.99,(P435*$M$7)))))))+(O435))</f>
        <v>127.0625</v>
      </c>
      <c r="N435" s="190">
        <f t="shared" si="521"/>
        <v>205.51257253384915</v>
      </c>
      <c r="O435" s="18">
        <f t="shared" ref="O435" si="557">+(P435*$F$7)</f>
        <v>2.0625</v>
      </c>
      <c r="P435" s="131">
        <v>25</v>
      </c>
      <c r="Q435" s="105">
        <f t="shared" ref="Q435" si="558">+(F435*$F$4)</f>
        <v>28.687500000000004</v>
      </c>
      <c r="R435" s="20">
        <f t="shared" ref="R435" si="559">(I435-(P435+O435+Q435))/I435</f>
        <v>0.83236867521294511</v>
      </c>
      <c r="S435" s="17">
        <f t="shared" ref="S435" si="560">+((($I$11+I435)-(P435+Q435+$Q$11)/(F435+($F$11)))/1.25)</f>
        <v>271.36005802707933</v>
      </c>
      <c r="T435" s="162"/>
      <c r="U435" s="50">
        <f t="shared" si="500"/>
        <v>25</v>
      </c>
      <c r="V435" s="162">
        <f t="shared" ref="V435" si="561">+(U435*$P$6)</f>
        <v>25</v>
      </c>
      <c r="W435" s="193">
        <f>P8</f>
        <v>0</v>
      </c>
    </row>
    <row r="436" spans="1:23" ht="17.5" x14ac:dyDescent="0.35">
      <c r="J436" s="62"/>
    </row>
    <row r="437" spans="1:23" ht="17.5" x14ac:dyDescent="0.35">
      <c r="J437" s="62"/>
    </row>
    <row r="438" spans="1:23" ht="17.5" x14ac:dyDescent="0.35">
      <c r="J438" s="62"/>
    </row>
    <row r="439" spans="1:23" ht="17.5" x14ac:dyDescent="0.35">
      <c r="J439" s="62"/>
    </row>
    <row r="440" spans="1:23" ht="17.5" x14ac:dyDescent="0.35">
      <c r="J440" s="62"/>
    </row>
    <row r="441" spans="1:23" ht="17.5" x14ac:dyDescent="0.35">
      <c r="J441" s="62"/>
    </row>
    <row r="442" spans="1:23" ht="17.5" x14ac:dyDescent="0.35">
      <c r="J442" s="62"/>
    </row>
    <row r="443" spans="1:23" ht="17.5" x14ac:dyDescent="0.35">
      <c r="J443" s="62"/>
    </row>
    <row r="444" spans="1:23" ht="17.5" x14ac:dyDescent="0.35">
      <c r="J444" s="62"/>
    </row>
    <row r="445" spans="1:23" ht="17.5" x14ac:dyDescent="0.35">
      <c r="J445" s="62"/>
    </row>
    <row r="446" spans="1:23" ht="17.5" x14ac:dyDescent="0.35">
      <c r="J446" s="62"/>
    </row>
    <row r="447" spans="1:23" ht="17.5" x14ac:dyDescent="0.35">
      <c r="J447" s="62"/>
    </row>
    <row r="448" spans="1:23" ht="17.5" x14ac:dyDescent="0.35">
      <c r="J448" s="62"/>
    </row>
    <row r="449" spans="10:10" ht="17.5" x14ac:dyDescent="0.35">
      <c r="J449" s="62"/>
    </row>
    <row r="450" spans="10:10" ht="17.5" x14ac:dyDescent="0.35">
      <c r="J450" s="62"/>
    </row>
    <row r="451" spans="10:10" ht="17.5" x14ac:dyDescent="0.35">
      <c r="J451" s="62"/>
    </row>
    <row r="452" spans="10:10" ht="17.5" x14ac:dyDescent="0.35">
      <c r="J452" s="62"/>
    </row>
    <row r="453" spans="10:10" ht="17.5" x14ac:dyDescent="0.35">
      <c r="J453" s="62"/>
    </row>
    <row r="454" spans="10:10" ht="17.5" x14ac:dyDescent="0.35">
      <c r="J454" s="62"/>
    </row>
    <row r="455" spans="10:10" ht="17.5" x14ac:dyDescent="0.35">
      <c r="J455" s="62"/>
    </row>
    <row r="456" spans="10:10" ht="17.5" x14ac:dyDescent="0.35">
      <c r="J456" s="62"/>
    </row>
    <row r="457" spans="10:10" ht="17.5" x14ac:dyDescent="0.35">
      <c r="J457" s="62"/>
    </row>
    <row r="458" spans="10:10" ht="17.5" x14ac:dyDescent="0.35">
      <c r="J458" s="62"/>
    </row>
    <row r="459" spans="10:10" ht="17.5" x14ac:dyDescent="0.35">
      <c r="J459" s="62"/>
    </row>
    <row r="460" spans="10:10" ht="17.5" x14ac:dyDescent="0.35">
      <c r="J460" s="62"/>
    </row>
    <row r="461" spans="10:10" ht="17.5" x14ac:dyDescent="0.35">
      <c r="J461" s="62"/>
    </row>
    <row r="462" spans="10:10" ht="17.5" x14ac:dyDescent="0.35">
      <c r="J462" s="62"/>
    </row>
    <row r="463" spans="10:10" ht="17.5" x14ac:dyDescent="0.35">
      <c r="J463" s="62"/>
    </row>
    <row r="464" spans="10:10" ht="17.5" x14ac:dyDescent="0.35">
      <c r="J464" s="62"/>
    </row>
    <row r="465" spans="10:10" ht="17.5" x14ac:dyDescent="0.35">
      <c r="J465" s="62"/>
    </row>
    <row r="466" spans="10:10" ht="17.5" x14ac:dyDescent="0.35">
      <c r="J466" s="62"/>
    </row>
    <row r="467" spans="10:10" ht="17.5" x14ac:dyDescent="0.35">
      <c r="J467" s="62"/>
    </row>
    <row r="468" spans="10:10" ht="17.5" x14ac:dyDescent="0.35">
      <c r="J468" s="62"/>
    </row>
    <row r="469" spans="10:10" ht="17.5" x14ac:dyDescent="0.35">
      <c r="J469" s="62"/>
    </row>
    <row r="470" spans="10:10" ht="17.5" x14ac:dyDescent="0.35">
      <c r="J470" s="62"/>
    </row>
    <row r="471" spans="10:10" ht="17.5" x14ac:dyDescent="0.35">
      <c r="J471" s="62"/>
    </row>
    <row r="472" spans="10:10" ht="17.5" x14ac:dyDescent="0.35">
      <c r="J472" s="62"/>
    </row>
    <row r="473" spans="10:10" ht="17.5" x14ac:dyDescent="0.35">
      <c r="J473" s="62"/>
    </row>
    <row r="474" spans="10:10" ht="17.5" x14ac:dyDescent="0.35">
      <c r="J474" s="62"/>
    </row>
    <row r="475" spans="10:10" ht="17.5" x14ac:dyDescent="0.35">
      <c r="J475" s="62"/>
    </row>
    <row r="476" spans="10:10" ht="17.5" x14ac:dyDescent="0.35">
      <c r="J476" s="62"/>
    </row>
    <row r="477" spans="10:10" ht="17.5" x14ac:dyDescent="0.35">
      <c r="J477" s="62"/>
    </row>
    <row r="478" spans="10:10" ht="17.5" x14ac:dyDescent="0.35">
      <c r="J478" s="62"/>
    </row>
    <row r="479" spans="10:10" ht="17.5" x14ac:dyDescent="0.35">
      <c r="J479" s="62"/>
    </row>
    <row r="480" spans="10:10" ht="17.5" x14ac:dyDescent="0.35">
      <c r="J480" s="62"/>
    </row>
    <row r="481" spans="10:10" ht="17.5" x14ac:dyDescent="0.35">
      <c r="J481" s="62"/>
    </row>
    <row r="482" spans="10:10" ht="17.5" x14ac:dyDescent="0.35">
      <c r="J482" s="62"/>
    </row>
    <row r="483" spans="10:10" ht="17.5" x14ac:dyDescent="0.35">
      <c r="J483" s="62"/>
    </row>
    <row r="484" spans="10:10" ht="17.5" x14ac:dyDescent="0.35">
      <c r="J484" s="62"/>
    </row>
    <row r="485" spans="10:10" ht="17.5" x14ac:dyDescent="0.35">
      <c r="J485" s="62"/>
    </row>
    <row r="486" spans="10:10" ht="17.5" x14ac:dyDescent="0.35">
      <c r="J486" s="62"/>
    </row>
    <row r="487" spans="10:10" ht="17.5" x14ac:dyDescent="0.35">
      <c r="J487" s="62"/>
    </row>
    <row r="488" spans="10:10" ht="17.5" x14ac:dyDescent="0.35">
      <c r="J488" s="62"/>
    </row>
    <row r="489" spans="10:10" ht="17.5" x14ac:dyDescent="0.35">
      <c r="J489" s="62"/>
    </row>
    <row r="490" spans="10:10" ht="17.5" x14ac:dyDescent="0.35">
      <c r="J490" s="62"/>
    </row>
    <row r="491" spans="10:10" ht="17.5" x14ac:dyDescent="0.35">
      <c r="J491" s="62"/>
    </row>
    <row r="492" spans="10:10" ht="17.5" x14ac:dyDescent="0.35">
      <c r="J492" s="62"/>
    </row>
    <row r="493" spans="10:10" ht="17.5" x14ac:dyDescent="0.35">
      <c r="J493" s="62"/>
    </row>
    <row r="494" spans="10:10" ht="17.5" x14ac:dyDescent="0.35">
      <c r="J494" s="62"/>
    </row>
    <row r="495" spans="10:10" ht="17.5" x14ac:dyDescent="0.35">
      <c r="J495" s="62"/>
    </row>
    <row r="496" spans="10:10" ht="17.5" x14ac:dyDescent="0.35">
      <c r="J496" s="62"/>
    </row>
    <row r="497" spans="10:10" ht="17.5" x14ac:dyDescent="0.35">
      <c r="J497" s="62"/>
    </row>
    <row r="498" spans="10:10" ht="17.5" x14ac:dyDescent="0.35">
      <c r="J498" s="62"/>
    </row>
    <row r="499" spans="10:10" ht="17.5" x14ac:dyDescent="0.35">
      <c r="J499" s="62"/>
    </row>
    <row r="500" spans="10:10" ht="17.5" x14ac:dyDescent="0.35">
      <c r="J500" s="62"/>
    </row>
    <row r="501" spans="10:10" ht="17.5" x14ac:dyDescent="0.35">
      <c r="J501" s="62"/>
    </row>
    <row r="502" spans="10:10" ht="17.5" x14ac:dyDescent="0.35">
      <c r="J502" s="62"/>
    </row>
    <row r="503" spans="10:10" ht="17.5" x14ac:dyDescent="0.35">
      <c r="J503" s="62"/>
    </row>
    <row r="504" spans="10:10" ht="17.5" x14ac:dyDescent="0.35">
      <c r="J504" s="62"/>
    </row>
    <row r="505" spans="10:10" ht="17.5" x14ac:dyDescent="0.35">
      <c r="J505" s="62"/>
    </row>
    <row r="506" spans="10:10" ht="17.5" x14ac:dyDescent="0.35">
      <c r="J506" s="62"/>
    </row>
    <row r="507" spans="10:10" ht="17.5" x14ac:dyDescent="0.35">
      <c r="J507" s="62"/>
    </row>
    <row r="508" spans="10:10" ht="17.5" x14ac:dyDescent="0.35">
      <c r="J508" s="62"/>
    </row>
    <row r="509" spans="10:10" ht="17.5" x14ac:dyDescent="0.35">
      <c r="J509" s="62"/>
    </row>
    <row r="510" spans="10:10" ht="17.5" x14ac:dyDescent="0.35">
      <c r="J510" s="62"/>
    </row>
    <row r="511" spans="10:10" ht="17.5" x14ac:dyDescent="0.35">
      <c r="J511" s="62"/>
    </row>
    <row r="512" spans="10:10" ht="17.5" x14ac:dyDescent="0.35">
      <c r="J512" s="62"/>
    </row>
    <row r="513" spans="10:10" ht="17.5" x14ac:dyDescent="0.35">
      <c r="J513" s="62"/>
    </row>
    <row r="514" spans="10:10" ht="17.5" x14ac:dyDescent="0.35">
      <c r="J514" s="62"/>
    </row>
    <row r="515" spans="10:10" ht="17.5" x14ac:dyDescent="0.35">
      <c r="J515" s="62"/>
    </row>
    <row r="516" spans="10:10" ht="17.5" x14ac:dyDescent="0.35">
      <c r="J516" s="62"/>
    </row>
    <row r="517" spans="10:10" ht="17.5" x14ac:dyDescent="0.35">
      <c r="J517" s="62"/>
    </row>
    <row r="518" spans="10:10" ht="17.5" x14ac:dyDescent="0.35">
      <c r="J518" s="62"/>
    </row>
    <row r="519" spans="10:10" ht="17.5" x14ac:dyDescent="0.35">
      <c r="J519" s="62"/>
    </row>
    <row r="520" spans="10:10" ht="17.5" x14ac:dyDescent="0.35">
      <c r="J520" s="62"/>
    </row>
    <row r="521" spans="10:10" ht="17.5" x14ac:dyDescent="0.35">
      <c r="J521" s="62"/>
    </row>
    <row r="522" spans="10:10" ht="17.5" x14ac:dyDescent="0.35">
      <c r="J522" s="62"/>
    </row>
    <row r="523" spans="10:10" ht="17.5" x14ac:dyDescent="0.35">
      <c r="J523" s="62"/>
    </row>
    <row r="524" spans="10:10" ht="17.5" x14ac:dyDescent="0.35">
      <c r="J524" s="62"/>
    </row>
    <row r="525" spans="10:10" ht="17.5" x14ac:dyDescent="0.35">
      <c r="J525" s="62"/>
    </row>
    <row r="526" spans="10:10" ht="17.5" x14ac:dyDescent="0.35">
      <c r="J526" s="62"/>
    </row>
    <row r="527" spans="10:10" ht="17.5" x14ac:dyDescent="0.35">
      <c r="J527" s="62"/>
    </row>
    <row r="528" spans="10:10" ht="17.5" x14ac:dyDescent="0.35">
      <c r="J528" s="62"/>
    </row>
    <row r="529" spans="10:10" ht="17.5" x14ac:dyDescent="0.35">
      <c r="J529" s="62"/>
    </row>
    <row r="530" spans="10:10" ht="17.5" x14ac:dyDescent="0.35">
      <c r="J530" s="62"/>
    </row>
    <row r="531" spans="10:10" ht="17.5" x14ac:dyDescent="0.35">
      <c r="J531" s="62"/>
    </row>
    <row r="532" spans="10:10" ht="17.5" x14ac:dyDescent="0.35">
      <c r="J532" s="62"/>
    </row>
    <row r="533" spans="10:10" ht="17.5" x14ac:dyDescent="0.35">
      <c r="J533" s="62"/>
    </row>
    <row r="534" spans="10:10" ht="17.5" x14ac:dyDescent="0.35">
      <c r="J534" s="62"/>
    </row>
    <row r="535" spans="10:10" ht="17.5" x14ac:dyDescent="0.35">
      <c r="J535" s="62"/>
    </row>
    <row r="536" spans="10:10" ht="17.5" x14ac:dyDescent="0.35">
      <c r="J536" s="62"/>
    </row>
    <row r="537" spans="10:10" ht="17.5" x14ac:dyDescent="0.35">
      <c r="J537" s="62"/>
    </row>
    <row r="538" spans="10:10" ht="17.5" x14ac:dyDescent="0.35">
      <c r="J538" s="62"/>
    </row>
    <row r="539" spans="10:10" ht="17.5" x14ac:dyDescent="0.35">
      <c r="J539" s="62"/>
    </row>
    <row r="540" spans="10:10" ht="17.5" x14ac:dyDescent="0.35">
      <c r="J540" s="62"/>
    </row>
    <row r="541" spans="10:10" ht="17.5" x14ac:dyDescent="0.35">
      <c r="J541" s="62"/>
    </row>
    <row r="542" spans="10:10" ht="17.5" x14ac:dyDescent="0.35">
      <c r="J542" s="62"/>
    </row>
    <row r="543" spans="10:10" ht="17.5" x14ac:dyDescent="0.35">
      <c r="J543" s="62"/>
    </row>
    <row r="544" spans="10:10" ht="17.5" x14ac:dyDescent="0.35">
      <c r="J544" s="62"/>
    </row>
    <row r="545" spans="10:10" ht="17.5" x14ac:dyDescent="0.35">
      <c r="J545" s="62"/>
    </row>
    <row r="546" spans="10:10" ht="17.5" x14ac:dyDescent="0.35">
      <c r="J546" s="62"/>
    </row>
    <row r="547" spans="10:10" ht="17.5" x14ac:dyDescent="0.35">
      <c r="J547" s="62"/>
    </row>
    <row r="548" spans="10:10" ht="17.5" x14ac:dyDescent="0.35">
      <c r="J548" s="62"/>
    </row>
    <row r="549" spans="10:10" ht="17.5" x14ac:dyDescent="0.35">
      <c r="J549" s="62"/>
    </row>
    <row r="550" spans="10:10" ht="17.5" x14ac:dyDescent="0.35">
      <c r="J550" s="62"/>
    </row>
    <row r="551" spans="10:10" ht="17.5" x14ac:dyDescent="0.35">
      <c r="J551" s="62"/>
    </row>
    <row r="552" spans="10:10" ht="17.5" x14ac:dyDescent="0.35">
      <c r="J552" s="62"/>
    </row>
    <row r="553" spans="10:10" ht="17.5" x14ac:dyDescent="0.35">
      <c r="J553" s="62"/>
    </row>
    <row r="554" spans="10:10" ht="17.5" x14ac:dyDescent="0.35">
      <c r="J554" s="62"/>
    </row>
    <row r="555" spans="10:10" ht="17.5" x14ac:dyDescent="0.35">
      <c r="J555" s="62"/>
    </row>
    <row r="556" spans="10:10" ht="17.5" x14ac:dyDescent="0.35">
      <c r="J556" s="62"/>
    </row>
    <row r="557" spans="10:10" ht="17.5" x14ac:dyDescent="0.35">
      <c r="J557" s="62"/>
    </row>
    <row r="558" spans="10:10" ht="17.5" x14ac:dyDescent="0.35">
      <c r="J558" s="62"/>
    </row>
    <row r="559" spans="10:10" ht="17.5" x14ac:dyDescent="0.35">
      <c r="J559" s="62"/>
    </row>
    <row r="560" spans="10:10" ht="17.5" x14ac:dyDescent="0.35">
      <c r="J560" s="62"/>
    </row>
    <row r="561" spans="10:10" ht="17.5" x14ac:dyDescent="0.35">
      <c r="J561" s="62"/>
    </row>
    <row r="562" spans="10:10" ht="17.5" x14ac:dyDescent="0.35">
      <c r="J562" s="62"/>
    </row>
    <row r="563" spans="10:10" ht="17.5" x14ac:dyDescent="0.35">
      <c r="J563" s="62"/>
    </row>
    <row r="564" spans="10:10" ht="17.5" x14ac:dyDescent="0.35">
      <c r="J564" s="62"/>
    </row>
    <row r="565" spans="10:10" ht="17.5" x14ac:dyDescent="0.35">
      <c r="J565" s="62"/>
    </row>
    <row r="566" spans="10:10" ht="17.5" x14ac:dyDescent="0.35">
      <c r="J566" s="62"/>
    </row>
    <row r="567" spans="10:10" ht="17.5" x14ac:dyDescent="0.35">
      <c r="J567" s="62"/>
    </row>
    <row r="568" spans="10:10" ht="17.5" x14ac:dyDescent="0.35">
      <c r="J568" s="62"/>
    </row>
    <row r="569" spans="10:10" ht="17.5" x14ac:dyDescent="0.35">
      <c r="J569" s="62"/>
    </row>
    <row r="570" spans="10:10" ht="17.5" x14ac:dyDescent="0.35">
      <c r="J570" s="62"/>
    </row>
    <row r="571" spans="10:10" ht="17.5" x14ac:dyDescent="0.35">
      <c r="J571" s="62"/>
    </row>
    <row r="572" spans="10:10" ht="17.5" x14ac:dyDescent="0.35">
      <c r="J572" s="62"/>
    </row>
    <row r="573" spans="10:10" ht="17.5" x14ac:dyDescent="0.35">
      <c r="J573" s="62"/>
    </row>
    <row r="574" spans="10:10" ht="17.5" x14ac:dyDescent="0.35">
      <c r="J574" s="62"/>
    </row>
    <row r="575" spans="10:10" ht="17.5" x14ac:dyDescent="0.35">
      <c r="J575" s="62"/>
    </row>
    <row r="576" spans="10:10" ht="17.5" x14ac:dyDescent="0.35">
      <c r="J576" s="62"/>
    </row>
    <row r="577" spans="10:10" ht="17.5" x14ac:dyDescent="0.35">
      <c r="J577" s="62"/>
    </row>
    <row r="578" spans="10:10" ht="17.5" x14ac:dyDescent="0.35">
      <c r="J578" s="62"/>
    </row>
    <row r="579" spans="10:10" ht="17.5" x14ac:dyDescent="0.35">
      <c r="J579" s="62"/>
    </row>
    <row r="580" spans="10:10" ht="17.5" x14ac:dyDescent="0.35">
      <c r="J580" s="62"/>
    </row>
    <row r="581" spans="10:10" ht="17.5" x14ac:dyDescent="0.35">
      <c r="J581" s="62"/>
    </row>
    <row r="582" spans="10:10" ht="17.5" x14ac:dyDescent="0.35">
      <c r="J582" s="62"/>
    </row>
    <row r="583" spans="10:10" ht="17.5" x14ac:dyDescent="0.35">
      <c r="J583" s="62"/>
    </row>
    <row r="584" spans="10:10" ht="17.5" x14ac:dyDescent="0.35">
      <c r="J584" s="62"/>
    </row>
    <row r="585" spans="10:10" ht="17.5" x14ac:dyDescent="0.35">
      <c r="J585" s="62"/>
    </row>
    <row r="586" spans="10:10" ht="17.5" x14ac:dyDescent="0.35">
      <c r="J586" s="62"/>
    </row>
    <row r="587" spans="10:10" ht="17.5" x14ac:dyDescent="0.35">
      <c r="J587" s="62"/>
    </row>
    <row r="588" spans="10:10" ht="17.5" x14ac:dyDescent="0.35">
      <c r="J588" s="62"/>
    </row>
    <row r="589" spans="10:10" ht="17.5" x14ac:dyDescent="0.35">
      <c r="J589" s="62"/>
    </row>
    <row r="590" spans="10:10" ht="17.5" x14ac:dyDescent="0.35">
      <c r="J590" s="62"/>
    </row>
    <row r="591" spans="10:10" ht="17.5" x14ac:dyDescent="0.35">
      <c r="J591" s="62"/>
    </row>
    <row r="592" spans="10:10" ht="17.5" x14ac:dyDescent="0.35">
      <c r="J592" s="62"/>
    </row>
    <row r="593" spans="10:10" ht="17.5" x14ac:dyDescent="0.35">
      <c r="J593" s="62"/>
    </row>
    <row r="594" spans="10:10" ht="17.5" x14ac:dyDescent="0.35">
      <c r="J594" s="62"/>
    </row>
    <row r="595" spans="10:10" ht="17.5" x14ac:dyDescent="0.35">
      <c r="J595" s="62"/>
    </row>
    <row r="596" spans="10:10" ht="17.5" x14ac:dyDescent="0.35">
      <c r="J596" s="62"/>
    </row>
    <row r="597" spans="10:10" ht="17.5" x14ac:dyDescent="0.35">
      <c r="J597" s="62"/>
    </row>
    <row r="598" spans="10:10" ht="17.5" x14ac:dyDescent="0.35">
      <c r="J598" s="62"/>
    </row>
    <row r="599" spans="10:10" ht="17.5" x14ac:dyDescent="0.35">
      <c r="J599" s="62"/>
    </row>
    <row r="600" spans="10:10" ht="17.5" x14ac:dyDescent="0.35">
      <c r="J600" s="62"/>
    </row>
    <row r="601" spans="10:10" ht="17.5" x14ac:dyDescent="0.35">
      <c r="J601" s="62"/>
    </row>
    <row r="602" spans="10:10" ht="17.5" x14ac:dyDescent="0.35">
      <c r="J602" s="62"/>
    </row>
    <row r="603" spans="10:10" ht="17.5" x14ac:dyDescent="0.35">
      <c r="J603" s="62"/>
    </row>
    <row r="604" spans="10:10" ht="17.5" x14ac:dyDescent="0.35">
      <c r="J604" s="62"/>
    </row>
    <row r="605" spans="10:10" ht="17.5" x14ac:dyDescent="0.35">
      <c r="J605" s="62"/>
    </row>
    <row r="606" spans="10:10" ht="17.5" x14ac:dyDescent="0.35">
      <c r="J606" s="62"/>
    </row>
    <row r="607" spans="10:10" ht="17.5" x14ac:dyDescent="0.35">
      <c r="J607" s="62"/>
    </row>
    <row r="608" spans="10:10" ht="17.5" x14ac:dyDescent="0.35">
      <c r="J608" s="62"/>
    </row>
    <row r="609" spans="10:10" ht="17.5" x14ac:dyDescent="0.35">
      <c r="J609" s="62"/>
    </row>
    <row r="610" spans="10:10" ht="17.5" x14ac:dyDescent="0.35">
      <c r="J610" s="62"/>
    </row>
    <row r="611" spans="10:10" ht="17.5" x14ac:dyDescent="0.35">
      <c r="J611" s="62"/>
    </row>
    <row r="612" spans="10:10" ht="17.5" x14ac:dyDescent="0.35">
      <c r="J612" s="62"/>
    </row>
    <row r="613" spans="10:10" ht="17.5" x14ac:dyDescent="0.35">
      <c r="J613" s="62"/>
    </row>
    <row r="614" spans="10:10" ht="17.5" x14ac:dyDescent="0.35">
      <c r="J614" s="62"/>
    </row>
    <row r="615" spans="10:10" ht="17.5" x14ac:dyDescent="0.35">
      <c r="J615" s="62"/>
    </row>
    <row r="616" spans="10:10" ht="17.5" x14ac:dyDescent="0.35">
      <c r="J616" s="62"/>
    </row>
    <row r="617" spans="10:10" ht="17.5" x14ac:dyDescent="0.35">
      <c r="J617" s="62"/>
    </row>
    <row r="618" spans="10:10" ht="17.5" x14ac:dyDescent="0.35">
      <c r="J618" s="62"/>
    </row>
    <row r="619" spans="10:10" ht="17.5" x14ac:dyDescent="0.35">
      <c r="J619" s="62"/>
    </row>
    <row r="620" spans="10:10" ht="17.5" x14ac:dyDescent="0.35">
      <c r="J620" s="62"/>
    </row>
    <row r="621" spans="10:10" ht="17.5" x14ac:dyDescent="0.35">
      <c r="J621" s="62"/>
    </row>
    <row r="622" spans="10:10" ht="17.5" x14ac:dyDescent="0.35">
      <c r="J622" s="62"/>
    </row>
    <row r="623" spans="10:10" ht="17.5" x14ac:dyDescent="0.35">
      <c r="J623" s="62"/>
    </row>
    <row r="624" spans="10:10" ht="17.5" x14ac:dyDescent="0.35">
      <c r="J624" s="62"/>
    </row>
    <row r="625" spans="10:10" ht="17.5" x14ac:dyDescent="0.35">
      <c r="J625" s="62"/>
    </row>
    <row r="626" spans="10:10" ht="17.5" x14ac:dyDescent="0.35">
      <c r="J626" s="62"/>
    </row>
    <row r="627" spans="10:10" ht="17.5" x14ac:dyDescent="0.35">
      <c r="J627" s="62"/>
    </row>
    <row r="628" spans="10:10" ht="17.5" x14ac:dyDescent="0.35">
      <c r="J628" s="62"/>
    </row>
    <row r="629" spans="10:10" ht="17.5" x14ac:dyDescent="0.35">
      <c r="J629" s="62"/>
    </row>
    <row r="630" spans="10:10" ht="17.5" x14ac:dyDescent="0.35">
      <c r="J630" s="62"/>
    </row>
    <row r="631" spans="10:10" ht="17.5" x14ac:dyDescent="0.35">
      <c r="J631" s="62"/>
    </row>
    <row r="632" spans="10:10" ht="17.5" x14ac:dyDescent="0.35">
      <c r="J632" s="62"/>
    </row>
    <row r="633" spans="10:10" ht="17.5" x14ac:dyDescent="0.35">
      <c r="J633" s="62"/>
    </row>
    <row r="634" spans="10:10" ht="17.5" x14ac:dyDescent="0.35">
      <c r="J634" s="62"/>
    </row>
    <row r="635" spans="10:10" ht="17.5" x14ac:dyDescent="0.35">
      <c r="J635" s="62"/>
    </row>
    <row r="636" spans="10:10" ht="17.5" x14ac:dyDescent="0.35">
      <c r="J636" s="62"/>
    </row>
    <row r="637" spans="10:10" ht="17.5" x14ac:dyDescent="0.35">
      <c r="J637" s="62"/>
    </row>
    <row r="638" spans="10:10" ht="17.5" x14ac:dyDescent="0.35">
      <c r="J638" s="62"/>
    </row>
    <row r="639" spans="10:10" ht="17.5" x14ac:dyDescent="0.35">
      <c r="J639" s="62"/>
    </row>
    <row r="640" spans="10:10" ht="17.5" x14ac:dyDescent="0.35">
      <c r="J640" s="62"/>
    </row>
    <row r="641" spans="10:10" ht="17.5" x14ac:dyDescent="0.35">
      <c r="J641" s="62"/>
    </row>
    <row r="642" spans="10:10" ht="17.5" x14ac:dyDescent="0.35">
      <c r="J642" s="62"/>
    </row>
    <row r="643" spans="10:10" ht="17.5" x14ac:dyDescent="0.35">
      <c r="J643" s="62"/>
    </row>
    <row r="644" spans="10:10" ht="17.5" x14ac:dyDescent="0.35">
      <c r="J644" s="62"/>
    </row>
    <row r="645" spans="10:10" ht="17.5" x14ac:dyDescent="0.35">
      <c r="J645" s="62"/>
    </row>
    <row r="646" spans="10:10" ht="17.5" x14ac:dyDescent="0.35">
      <c r="J646" s="62"/>
    </row>
    <row r="647" spans="10:10" ht="17.5" x14ac:dyDescent="0.35">
      <c r="J647" s="62"/>
    </row>
    <row r="648" spans="10:10" ht="17.5" x14ac:dyDescent="0.35">
      <c r="J648" s="62"/>
    </row>
    <row r="649" spans="10:10" ht="17.5" x14ac:dyDescent="0.35">
      <c r="J649" s="62"/>
    </row>
    <row r="650" spans="10:10" ht="17.5" x14ac:dyDescent="0.35">
      <c r="J650" s="62"/>
    </row>
    <row r="651" spans="10:10" ht="17.5" x14ac:dyDescent="0.35">
      <c r="J651" s="62"/>
    </row>
    <row r="652" spans="10:10" ht="17.5" x14ac:dyDescent="0.35">
      <c r="J652" s="62"/>
    </row>
    <row r="653" spans="10:10" ht="17.5" x14ac:dyDescent="0.35">
      <c r="J653" s="62"/>
    </row>
    <row r="654" spans="10:10" ht="17.5" x14ac:dyDescent="0.35">
      <c r="J654" s="62"/>
    </row>
    <row r="655" spans="10:10" ht="17.5" x14ac:dyDescent="0.35">
      <c r="J655" s="62"/>
    </row>
    <row r="656" spans="10:10" ht="17.5" x14ac:dyDescent="0.35">
      <c r="J656" s="62"/>
    </row>
    <row r="657" spans="10:10" ht="17.5" x14ac:dyDescent="0.35">
      <c r="J657" s="62"/>
    </row>
    <row r="658" spans="10:10" ht="17.5" x14ac:dyDescent="0.35">
      <c r="J658" s="62"/>
    </row>
    <row r="659" spans="10:10" ht="17.5" x14ac:dyDescent="0.35">
      <c r="J659" s="62"/>
    </row>
    <row r="660" spans="10:10" ht="17.5" x14ac:dyDescent="0.35">
      <c r="J660" s="62"/>
    </row>
    <row r="661" spans="10:10" ht="17.5" x14ac:dyDescent="0.35">
      <c r="J661" s="62"/>
    </row>
    <row r="662" spans="10:10" ht="17.5" x14ac:dyDescent="0.35">
      <c r="J662" s="62"/>
    </row>
    <row r="663" spans="10:10" ht="17.5" x14ac:dyDescent="0.35">
      <c r="J663" s="62"/>
    </row>
    <row r="664" spans="10:10" ht="17.5" x14ac:dyDescent="0.35">
      <c r="J664" s="62"/>
    </row>
    <row r="665" spans="10:10" ht="17.5" x14ac:dyDescent="0.35">
      <c r="J665" s="62"/>
    </row>
    <row r="666" spans="10:10" ht="17.5" x14ac:dyDescent="0.35">
      <c r="J666" s="62"/>
    </row>
    <row r="667" spans="10:10" ht="17.5" x14ac:dyDescent="0.35">
      <c r="J667" s="62"/>
    </row>
    <row r="668" spans="10:10" ht="17.5" x14ac:dyDescent="0.35">
      <c r="J668" s="62"/>
    </row>
    <row r="669" spans="10:10" ht="17.5" x14ac:dyDescent="0.35">
      <c r="J669" s="62"/>
    </row>
    <row r="670" spans="10:10" ht="17.5" x14ac:dyDescent="0.35">
      <c r="J670" s="62"/>
    </row>
    <row r="671" spans="10:10" ht="17.5" x14ac:dyDescent="0.35">
      <c r="J671" s="62"/>
    </row>
    <row r="672" spans="10:10" ht="17.5" x14ac:dyDescent="0.35">
      <c r="J672" s="62"/>
    </row>
    <row r="673" spans="10:10" ht="17.5" x14ac:dyDescent="0.35">
      <c r="J673" s="62"/>
    </row>
    <row r="674" spans="10:10" ht="17.5" x14ac:dyDescent="0.35">
      <c r="J674" s="62"/>
    </row>
    <row r="675" spans="10:10" ht="17.5" x14ac:dyDescent="0.35">
      <c r="J675" s="62"/>
    </row>
    <row r="676" spans="10:10" ht="17.5" x14ac:dyDescent="0.35">
      <c r="J676" s="62"/>
    </row>
    <row r="677" spans="10:10" ht="17.5" x14ac:dyDescent="0.35">
      <c r="J677" s="62"/>
    </row>
    <row r="678" spans="10:10" ht="17.5" x14ac:dyDescent="0.35">
      <c r="J678" s="62"/>
    </row>
    <row r="679" spans="10:10" ht="17.5" x14ac:dyDescent="0.35">
      <c r="J679" s="62"/>
    </row>
    <row r="680" spans="10:10" ht="17.5" x14ac:dyDescent="0.35">
      <c r="J680" s="62"/>
    </row>
    <row r="681" spans="10:10" ht="17.5" x14ac:dyDescent="0.35">
      <c r="J681" s="62"/>
    </row>
    <row r="682" spans="10:10" ht="17.5" x14ac:dyDescent="0.35">
      <c r="J682" s="62"/>
    </row>
    <row r="683" spans="10:10" ht="17.5" x14ac:dyDescent="0.35">
      <c r="J683" s="62"/>
    </row>
    <row r="684" spans="10:10" ht="17.5" x14ac:dyDescent="0.35">
      <c r="J684" s="62"/>
    </row>
    <row r="685" spans="10:10" ht="17.5" x14ac:dyDescent="0.35">
      <c r="J685" s="62"/>
    </row>
    <row r="686" spans="10:10" ht="17.5" x14ac:dyDescent="0.35">
      <c r="J686" s="62"/>
    </row>
    <row r="687" spans="10:10" ht="17.5" x14ac:dyDescent="0.35">
      <c r="J687" s="62"/>
    </row>
    <row r="688" spans="10:10" ht="17.5" x14ac:dyDescent="0.35">
      <c r="J688" s="62"/>
    </row>
    <row r="689" spans="10:10" ht="17.5" x14ac:dyDescent="0.35">
      <c r="J689" s="62"/>
    </row>
    <row r="690" spans="10:10" ht="17.5" x14ac:dyDescent="0.35">
      <c r="J690" s="62"/>
    </row>
    <row r="691" spans="10:10" ht="17.5" x14ac:dyDescent="0.35">
      <c r="J691" s="62"/>
    </row>
    <row r="692" spans="10:10" ht="17.5" x14ac:dyDescent="0.35">
      <c r="J692" s="62"/>
    </row>
    <row r="693" spans="10:10" ht="17.5" x14ac:dyDescent="0.35">
      <c r="J693" s="62"/>
    </row>
    <row r="694" spans="10:10" ht="17.5" x14ac:dyDescent="0.35">
      <c r="J694" s="62"/>
    </row>
    <row r="695" spans="10:10" ht="17.5" x14ac:dyDescent="0.35">
      <c r="J695" s="62"/>
    </row>
    <row r="696" spans="10:10" ht="17.5" x14ac:dyDescent="0.35">
      <c r="J696" s="62"/>
    </row>
    <row r="697" spans="10:10" ht="17.5" x14ac:dyDescent="0.35">
      <c r="J697" s="62"/>
    </row>
    <row r="698" spans="10:10" ht="17.5" x14ac:dyDescent="0.35">
      <c r="J698" s="62"/>
    </row>
    <row r="699" spans="10:10" ht="17.5" x14ac:dyDescent="0.35">
      <c r="J699" s="62"/>
    </row>
    <row r="700" spans="10:10" ht="17.5" x14ac:dyDescent="0.35">
      <c r="J700" s="62"/>
    </row>
    <row r="701" spans="10:10" ht="17.5" x14ac:dyDescent="0.35">
      <c r="J701" s="62"/>
    </row>
    <row r="702" spans="10:10" ht="17.5" x14ac:dyDescent="0.35">
      <c r="J702" s="62"/>
    </row>
    <row r="703" spans="10:10" ht="17.5" x14ac:dyDescent="0.35">
      <c r="J703" s="62"/>
    </row>
    <row r="704" spans="10:10" ht="17.5" x14ac:dyDescent="0.35">
      <c r="J704" s="62"/>
    </row>
    <row r="705" spans="10:10" ht="17.5" x14ac:dyDescent="0.35">
      <c r="J705" s="62"/>
    </row>
    <row r="706" spans="10:10" ht="17.5" x14ac:dyDescent="0.35">
      <c r="J706" s="62"/>
    </row>
    <row r="707" spans="10:10" ht="17.5" x14ac:dyDescent="0.35">
      <c r="J707" s="62"/>
    </row>
    <row r="708" spans="10:10" ht="17.5" x14ac:dyDescent="0.35">
      <c r="J708" s="62"/>
    </row>
    <row r="709" spans="10:10" ht="17.5" x14ac:dyDescent="0.35">
      <c r="J709" s="62"/>
    </row>
    <row r="710" spans="10:10" ht="17.5" x14ac:dyDescent="0.35">
      <c r="J710" s="62"/>
    </row>
    <row r="711" spans="10:10" ht="17.5" x14ac:dyDescent="0.35">
      <c r="J711" s="62"/>
    </row>
    <row r="712" spans="10:10" ht="17.5" x14ac:dyDescent="0.35">
      <c r="J712" s="62"/>
    </row>
    <row r="713" spans="10:10" ht="17.5" x14ac:dyDescent="0.35">
      <c r="J713" s="62"/>
    </row>
    <row r="714" spans="10:10" ht="17.5" x14ac:dyDescent="0.35">
      <c r="J714" s="62"/>
    </row>
    <row r="715" spans="10:10" ht="17.5" x14ac:dyDescent="0.35">
      <c r="J715" s="62"/>
    </row>
    <row r="716" spans="10:10" ht="17.5" x14ac:dyDescent="0.35">
      <c r="J716" s="62"/>
    </row>
    <row r="717" spans="10:10" ht="17.5" x14ac:dyDescent="0.35">
      <c r="J717" s="62"/>
    </row>
    <row r="718" spans="10:10" ht="17.5" x14ac:dyDescent="0.35">
      <c r="J718" s="62"/>
    </row>
    <row r="719" spans="10:10" ht="17.5" x14ac:dyDescent="0.35">
      <c r="J719" s="62"/>
    </row>
    <row r="720" spans="10:10" ht="17.5" x14ac:dyDescent="0.35">
      <c r="J720" s="62"/>
    </row>
    <row r="721" spans="10:10" ht="17.5" x14ac:dyDescent="0.35">
      <c r="J721" s="62"/>
    </row>
    <row r="722" spans="10:10" ht="17.5" x14ac:dyDescent="0.35">
      <c r="J722" s="62"/>
    </row>
    <row r="723" spans="10:10" ht="17.5" x14ac:dyDescent="0.35">
      <c r="J723" s="62"/>
    </row>
    <row r="724" spans="10:10" ht="17.5" x14ac:dyDescent="0.35">
      <c r="J724" s="62"/>
    </row>
    <row r="725" spans="10:10" ht="17.5" x14ac:dyDescent="0.35">
      <c r="J725" s="62"/>
    </row>
    <row r="726" spans="10:10" ht="17.5" x14ac:dyDescent="0.35">
      <c r="J726" s="62"/>
    </row>
    <row r="727" spans="10:10" ht="17.5" x14ac:dyDescent="0.35">
      <c r="J727" s="62"/>
    </row>
    <row r="728" spans="10:10" ht="17.5" x14ac:dyDescent="0.35">
      <c r="J728" s="62"/>
    </row>
    <row r="729" spans="10:10" ht="17.5" x14ac:dyDescent="0.35">
      <c r="J729" s="62"/>
    </row>
    <row r="730" spans="10:10" ht="17.5" x14ac:dyDescent="0.35">
      <c r="J730" s="62"/>
    </row>
    <row r="731" spans="10:10" ht="17.5" x14ac:dyDescent="0.35">
      <c r="J731" s="62"/>
    </row>
    <row r="732" spans="10:10" ht="17.5" x14ac:dyDescent="0.35">
      <c r="J732" s="62"/>
    </row>
    <row r="733" spans="10:10" ht="17.5" x14ac:dyDescent="0.35">
      <c r="J733" s="62"/>
    </row>
    <row r="734" spans="10:10" ht="17.5" x14ac:dyDescent="0.35">
      <c r="J734" s="62"/>
    </row>
    <row r="735" spans="10:10" ht="17.5" x14ac:dyDescent="0.35">
      <c r="J735" s="62"/>
    </row>
    <row r="736" spans="10:10" ht="17.5" x14ac:dyDescent="0.35">
      <c r="J736" s="62"/>
    </row>
    <row r="737" spans="10:10" ht="17.5" x14ac:dyDescent="0.35">
      <c r="J737" s="62"/>
    </row>
    <row r="738" spans="10:10" ht="17.5" x14ac:dyDescent="0.35">
      <c r="J738" s="62"/>
    </row>
    <row r="739" spans="10:10" ht="17.5" x14ac:dyDescent="0.35">
      <c r="J739" s="62"/>
    </row>
    <row r="740" spans="10:10" ht="17.5" x14ac:dyDescent="0.35">
      <c r="J740" s="62"/>
    </row>
    <row r="741" spans="10:10" ht="17.5" x14ac:dyDescent="0.35">
      <c r="J741" s="62"/>
    </row>
    <row r="742" spans="10:10" ht="17.5" x14ac:dyDescent="0.35">
      <c r="J742" s="62"/>
    </row>
    <row r="743" spans="10:10" ht="17.5" x14ac:dyDescent="0.35">
      <c r="J743" s="62"/>
    </row>
    <row r="744" spans="10:10" ht="17.5" x14ac:dyDescent="0.35">
      <c r="J744" s="62"/>
    </row>
    <row r="745" spans="10:10" ht="17.5" x14ac:dyDescent="0.35">
      <c r="J745" s="62"/>
    </row>
    <row r="746" spans="10:10" ht="17.5" x14ac:dyDescent="0.35">
      <c r="J746" s="62"/>
    </row>
    <row r="747" spans="10:10" ht="17.5" x14ac:dyDescent="0.35">
      <c r="J747" s="62"/>
    </row>
    <row r="748" spans="10:10" ht="17.5" x14ac:dyDescent="0.35">
      <c r="J748" s="62"/>
    </row>
    <row r="749" spans="10:10" ht="17.5" x14ac:dyDescent="0.35">
      <c r="J749" s="62"/>
    </row>
    <row r="750" spans="10:10" ht="17.5" x14ac:dyDescent="0.35">
      <c r="J750" s="62"/>
    </row>
    <row r="751" spans="10:10" ht="17.5" x14ac:dyDescent="0.35">
      <c r="J751" s="62"/>
    </row>
    <row r="752" spans="10:10" ht="17.5" x14ac:dyDescent="0.35">
      <c r="J752" s="62"/>
    </row>
    <row r="753" spans="10:10" ht="17.5" x14ac:dyDescent="0.35">
      <c r="J753" s="62"/>
    </row>
    <row r="754" spans="10:10" ht="17.5" x14ac:dyDescent="0.35">
      <c r="J754" s="62"/>
    </row>
    <row r="755" spans="10:10" ht="17.5" x14ac:dyDescent="0.35">
      <c r="J755" s="62"/>
    </row>
    <row r="756" spans="10:10" ht="17.5" x14ac:dyDescent="0.35">
      <c r="J756" s="62"/>
    </row>
    <row r="757" spans="10:10" ht="17.5" x14ac:dyDescent="0.35">
      <c r="J757" s="62"/>
    </row>
    <row r="758" spans="10:10" ht="17.5" x14ac:dyDescent="0.35">
      <c r="J758" s="62"/>
    </row>
    <row r="759" spans="10:10" ht="17.5" x14ac:dyDescent="0.35">
      <c r="J759" s="62"/>
    </row>
    <row r="760" spans="10:10" ht="17.5" x14ac:dyDescent="0.35">
      <c r="J760" s="62"/>
    </row>
    <row r="761" spans="10:10" ht="17.5" x14ac:dyDescent="0.35">
      <c r="J761" s="62"/>
    </row>
    <row r="762" spans="10:10" ht="17.5" x14ac:dyDescent="0.35">
      <c r="J762" s="62"/>
    </row>
    <row r="763" spans="10:10" ht="17.5" x14ac:dyDescent="0.35">
      <c r="J763" s="62"/>
    </row>
    <row r="764" spans="10:10" ht="17.5" x14ac:dyDescent="0.35">
      <c r="J764" s="62"/>
    </row>
    <row r="765" spans="10:10" ht="17.5" x14ac:dyDescent="0.35">
      <c r="J765" s="62"/>
    </row>
    <row r="766" spans="10:10" ht="17.5" x14ac:dyDescent="0.35">
      <c r="J766" s="62"/>
    </row>
    <row r="767" spans="10:10" ht="17.5" x14ac:dyDescent="0.35">
      <c r="J767" s="62"/>
    </row>
    <row r="768" spans="10:10" ht="17.5" x14ac:dyDescent="0.35">
      <c r="J768" s="62"/>
    </row>
    <row r="769" spans="10:10" ht="17.5" x14ac:dyDescent="0.35">
      <c r="J769" s="62"/>
    </row>
    <row r="770" spans="10:10" ht="17.5" x14ac:dyDescent="0.35">
      <c r="J770" s="62"/>
    </row>
    <row r="771" spans="10:10" ht="17.5" x14ac:dyDescent="0.35">
      <c r="J771" s="62"/>
    </row>
    <row r="772" spans="10:10" ht="17.5" x14ac:dyDescent="0.35">
      <c r="J772" s="62"/>
    </row>
    <row r="773" spans="10:10" ht="17.5" x14ac:dyDescent="0.35">
      <c r="J773" s="62"/>
    </row>
    <row r="774" spans="10:10" ht="17.5" x14ac:dyDescent="0.35">
      <c r="J774" s="62"/>
    </row>
    <row r="775" spans="10:10" ht="17.5" x14ac:dyDescent="0.35">
      <c r="J775" s="62"/>
    </row>
    <row r="776" spans="10:10" ht="17.5" x14ac:dyDescent="0.35">
      <c r="J776" s="62"/>
    </row>
    <row r="777" spans="10:10" ht="17.5" x14ac:dyDescent="0.35">
      <c r="J777" s="62"/>
    </row>
    <row r="778" spans="10:10" ht="17.5" x14ac:dyDescent="0.35">
      <c r="J778" s="62"/>
    </row>
    <row r="779" spans="10:10" ht="17.5" x14ac:dyDescent="0.35">
      <c r="J779" s="62"/>
    </row>
    <row r="780" spans="10:10" ht="17.5" x14ac:dyDescent="0.35">
      <c r="J780" s="62"/>
    </row>
    <row r="781" spans="10:10" ht="17.5" x14ac:dyDescent="0.35">
      <c r="J781" s="62"/>
    </row>
    <row r="782" spans="10:10" ht="17.5" x14ac:dyDescent="0.35">
      <c r="J782" s="62"/>
    </row>
    <row r="783" spans="10:10" ht="17.5" x14ac:dyDescent="0.35">
      <c r="J783" s="62"/>
    </row>
    <row r="784" spans="10:10" ht="17.5" x14ac:dyDescent="0.35">
      <c r="J784" s="62"/>
    </row>
    <row r="785" spans="10:10" ht="17.5" x14ac:dyDescent="0.35">
      <c r="J785" s="62"/>
    </row>
    <row r="786" spans="10:10" ht="17.5" x14ac:dyDescent="0.35">
      <c r="J786" s="62"/>
    </row>
    <row r="787" spans="10:10" ht="17.5" x14ac:dyDescent="0.35">
      <c r="J787" s="62"/>
    </row>
    <row r="788" spans="10:10" ht="17.5" x14ac:dyDescent="0.35">
      <c r="J788" s="62"/>
    </row>
    <row r="789" spans="10:10" ht="17.5" x14ac:dyDescent="0.35">
      <c r="J789" s="62"/>
    </row>
    <row r="790" spans="10:10" ht="17.5" x14ac:dyDescent="0.35">
      <c r="J790" s="62"/>
    </row>
    <row r="791" spans="10:10" ht="17.5" x14ac:dyDescent="0.35">
      <c r="J791" s="62"/>
    </row>
    <row r="792" spans="10:10" ht="17.5" x14ac:dyDescent="0.35">
      <c r="J792" s="62"/>
    </row>
    <row r="793" spans="10:10" ht="17.5" x14ac:dyDescent="0.35">
      <c r="J793" s="62"/>
    </row>
    <row r="794" spans="10:10" ht="17.5" x14ac:dyDescent="0.35">
      <c r="J794" s="62"/>
    </row>
    <row r="795" spans="10:10" ht="17.5" x14ac:dyDescent="0.35">
      <c r="J795" s="62"/>
    </row>
    <row r="796" spans="10:10" ht="17.5" x14ac:dyDescent="0.35">
      <c r="J796" s="62"/>
    </row>
    <row r="797" spans="10:10" ht="17.5" x14ac:dyDescent="0.35">
      <c r="J797" s="62"/>
    </row>
    <row r="798" spans="10:10" ht="17.5" x14ac:dyDescent="0.35">
      <c r="J798" s="62"/>
    </row>
    <row r="799" spans="10:10" ht="17.5" x14ac:dyDescent="0.35">
      <c r="J799" s="62"/>
    </row>
    <row r="800" spans="10:10" ht="17.5" x14ac:dyDescent="0.35">
      <c r="J800" s="62"/>
    </row>
    <row r="801" spans="10:10" ht="17.5" x14ac:dyDescent="0.35">
      <c r="J801" s="62"/>
    </row>
    <row r="802" spans="10:10" ht="17.5" x14ac:dyDescent="0.35">
      <c r="J802" s="62"/>
    </row>
    <row r="803" spans="10:10" ht="17.5" x14ac:dyDescent="0.35">
      <c r="J803" s="62"/>
    </row>
    <row r="804" spans="10:10" ht="17.5" x14ac:dyDescent="0.35">
      <c r="J804" s="62"/>
    </row>
    <row r="805" spans="10:10" ht="17.5" x14ac:dyDescent="0.35">
      <c r="J805" s="62"/>
    </row>
    <row r="806" spans="10:10" ht="17.5" x14ac:dyDescent="0.35">
      <c r="J806" s="62"/>
    </row>
    <row r="807" spans="10:10" ht="17.5" x14ac:dyDescent="0.35">
      <c r="J807" s="62"/>
    </row>
    <row r="808" spans="10:10" ht="17.5" x14ac:dyDescent="0.35">
      <c r="J808" s="62"/>
    </row>
    <row r="809" spans="10:10" ht="17.5" x14ac:dyDescent="0.35">
      <c r="J809" s="62"/>
    </row>
    <row r="810" spans="10:10" ht="17.5" x14ac:dyDescent="0.35">
      <c r="J810" s="62"/>
    </row>
    <row r="811" spans="10:10" ht="17.5" x14ac:dyDescent="0.35">
      <c r="J811" s="62"/>
    </row>
    <row r="812" spans="10:10" ht="17.5" x14ac:dyDescent="0.35">
      <c r="J812" s="62"/>
    </row>
    <row r="813" spans="10:10" ht="17.5" x14ac:dyDescent="0.35">
      <c r="J813" s="62"/>
    </row>
    <row r="814" spans="10:10" ht="17.5" x14ac:dyDescent="0.35">
      <c r="J814" s="62"/>
    </row>
    <row r="815" spans="10:10" ht="17.5" x14ac:dyDescent="0.35">
      <c r="J815" s="62"/>
    </row>
    <row r="816" spans="10:10" ht="17.5" x14ac:dyDescent="0.35">
      <c r="J816" s="62"/>
    </row>
    <row r="817" spans="10:10" ht="17.5" x14ac:dyDescent="0.35">
      <c r="J817" s="62"/>
    </row>
    <row r="818" spans="10:10" ht="17.5" x14ac:dyDescent="0.35">
      <c r="J818" s="62"/>
    </row>
    <row r="819" spans="10:10" ht="17.5" x14ac:dyDescent="0.35">
      <c r="J819" s="62"/>
    </row>
    <row r="820" spans="10:10" ht="17.5" x14ac:dyDescent="0.35">
      <c r="J820" s="62"/>
    </row>
    <row r="821" spans="10:10" ht="17.5" x14ac:dyDescent="0.35">
      <c r="J821" s="62"/>
    </row>
    <row r="822" spans="10:10" ht="17.5" x14ac:dyDescent="0.35">
      <c r="J822" s="62"/>
    </row>
    <row r="823" spans="10:10" ht="17.5" x14ac:dyDescent="0.35">
      <c r="J823" s="62"/>
    </row>
    <row r="824" spans="10:10" ht="17.5" x14ac:dyDescent="0.35">
      <c r="J824" s="62"/>
    </row>
    <row r="825" spans="10:10" ht="17.5" x14ac:dyDescent="0.35">
      <c r="J825" s="62"/>
    </row>
    <row r="826" spans="10:10" ht="17.5" x14ac:dyDescent="0.35">
      <c r="J826" s="62"/>
    </row>
    <row r="827" spans="10:10" ht="17.5" x14ac:dyDescent="0.35">
      <c r="J827" s="62"/>
    </row>
    <row r="828" spans="10:10" ht="17.5" x14ac:dyDescent="0.35">
      <c r="J828" s="62"/>
    </row>
    <row r="829" spans="10:10" ht="17.5" x14ac:dyDescent="0.35">
      <c r="J829" s="62"/>
    </row>
    <row r="830" spans="10:10" ht="17.5" x14ac:dyDescent="0.35">
      <c r="J830" s="62"/>
    </row>
    <row r="831" spans="10:10" ht="17.5" x14ac:dyDescent="0.35">
      <c r="J831" s="62"/>
    </row>
    <row r="832" spans="10:10" ht="17.5" x14ac:dyDescent="0.35">
      <c r="J832" s="62"/>
    </row>
    <row r="833" spans="10:10" ht="17.5" x14ac:dyDescent="0.35">
      <c r="J833" s="62"/>
    </row>
    <row r="834" spans="10:10" ht="17.5" x14ac:dyDescent="0.35">
      <c r="J834" s="62"/>
    </row>
    <row r="835" spans="10:10" ht="17.5" x14ac:dyDescent="0.35">
      <c r="J835" s="62"/>
    </row>
    <row r="836" spans="10:10" ht="17.5" x14ac:dyDescent="0.35">
      <c r="J836" s="62"/>
    </row>
    <row r="837" spans="10:10" ht="17.5" x14ac:dyDescent="0.35">
      <c r="J837" s="62"/>
    </row>
    <row r="838" spans="10:10" ht="17.5" x14ac:dyDescent="0.35">
      <c r="J838" s="62"/>
    </row>
    <row r="839" spans="10:10" ht="17.5" x14ac:dyDescent="0.35">
      <c r="J839" s="62"/>
    </row>
    <row r="840" spans="10:10" ht="17.5" x14ac:dyDescent="0.35">
      <c r="J840" s="62"/>
    </row>
    <row r="841" spans="10:10" ht="17.5" x14ac:dyDescent="0.35">
      <c r="J841" s="62"/>
    </row>
    <row r="842" spans="10:10" ht="17.5" x14ac:dyDescent="0.35">
      <c r="J842" s="62"/>
    </row>
    <row r="843" spans="10:10" ht="17.5" x14ac:dyDescent="0.35">
      <c r="J843" s="62"/>
    </row>
    <row r="844" spans="10:10" ht="17.5" x14ac:dyDescent="0.35">
      <c r="J844" s="62"/>
    </row>
    <row r="845" spans="10:10" ht="17.5" x14ac:dyDescent="0.35">
      <c r="J845" s="62"/>
    </row>
    <row r="846" spans="10:10" ht="17.5" x14ac:dyDescent="0.35">
      <c r="J846" s="62"/>
    </row>
    <row r="847" spans="10:10" ht="17.5" x14ac:dyDescent="0.35">
      <c r="J847" s="62"/>
    </row>
    <row r="848" spans="10:10" ht="17.5" x14ac:dyDescent="0.35">
      <c r="J848" s="62"/>
    </row>
    <row r="849" spans="10:10" ht="17.5" x14ac:dyDescent="0.35">
      <c r="J849" s="62"/>
    </row>
    <row r="850" spans="10:10" ht="17.5" x14ac:dyDescent="0.35">
      <c r="J850" s="62"/>
    </row>
    <row r="851" spans="10:10" ht="17.5" x14ac:dyDescent="0.35">
      <c r="J851" s="62"/>
    </row>
    <row r="852" spans="10:10" ht="17.5" x14ac:dyDescent="0.35">
      <c r="J852" s="62"/>
    </row>
    <row r="853" spans="10:10" ht="17.5" x14ac:dyDescent="0.35">
      <c r="J853" s="62"/>
    </row>
    <row r="854" spans="10:10" ht="17.5" x14ac:dyDescent="0.35">
      <c r="J854" s="62"/>
    </row>
    <row r="855" spans="10:10" ht="17.5" x14ac:dyDescent="0.35">
      <c r="J855" s="62"/>
    </row>
    <row r="856" spans="10:10" ht="17.5" x14ac:dyDescent="0.35">
      <c r="J856" s="62"/>
    </row>
    <row r="857" spans="10:10" ht="17.5" x14ac:dyDescent="0.35">
      <c r="J857" s="62"/>
    </row>
    <row r="858" spans="10:10" ht="17.5" x14ac:dyDescent="0.35">
      <c r="J858" s="62"/>
    </row>
    <row r="859" spans="10:10" ht="17.5" x14ac:dyDescent="0.35">
      <c r="J859" s="62"/>
    </row>
    <row r="860" spans="10:10" ht="17.5" x14ac:dyDescent="0.35">
      <c r="J860" s="62"/>
    </row>
    <row r="861" spans="10:10" ht="17.5" x14ac:dyDescent="0.35">
      <c r="J861" s="62"/>
    </row>
    <row r="862" spans="10:10" ht="17.5" x14ac:dyDescent="0.35">
      <c r="J862" s="62"/>
    </row>
    <row r="863" spans="10:10" ht="17.5" x14ac:dyDescent="0.35">
      <c r="J863" s="62"/>
    </row>
    <row r="864" spans="10:10" ht="17.5" x14ac:dyDescent="0.35">
      <c r="J864" s="62"/>
    </row>
    <row r="865" spans="10:10" ht="17.5" x14ac:dyDescent="0.35">
      <c r="J865" s="62"/>
    </row>
    <row r="866" spans="10:10" ht="17.5" x14ac:dyDescent="0.35">
      <c r="J866" s="62"/>
    </row>
    <row r="867" spans="10:10" ht="17.5" x14ac:dyDescent="0.35">
      <c r="J867" s="62"/>
    </row>
    <row r="868" spans="10:10" ht="17.5" x14ac:dyDescent="0.35">
      <c r="J868" s="62"/>
    </row>
    <row r="869" spans="10:10" ht="17.5" x14ac:dyDescent="0.35">
      <c r="J869" s="62"/>
    </row>
    <row r="870" spans="10:10" ht="17.5" x14ac:dyDescent="0.35">
      <c r="J870" s="62"/>
    </row>
    <row r="871" spans="10:10" ht="17.5" x14ac:dyDescent="0.35">
      <c r="J871" s="62"/>
    </row>
    <row r="872" spans="10:10" ht="17.5" x14ac:dyDescent="0.35">
      <c r="J872" s="62"/>
    </row>
    <row r="873" spans="10:10" ht="17.5" x14ac:dyDescent="0.35">
      <c r="J873" s="62"/>
    </row>
    <row r="874" spans="10:10" ht="17.5" x14ac:dyDescent="0.35">
      <c r="J874" s="62"/>
    </row>
    <row r="875" spans="10:10" ht="17.5" x14ac:dyDescent="0.35">
      <c r="J875" s="62"/>
    </row>
    <row r="876" spans="10:10" ht="17.5" x14ac:dyDescent="0.35">
      <c r="J876" s="62"/>
    </row>
    <row r="877" spans="10:10" ht="17.5" x14ac:dyDescent="0.35">
      <c r="J877" s="62"/>
    </row>
    <row r="878" spans="10:10" ht="17.5" x14ac:dyDescent="0.35">
      <c r="J878" s="62"/>
    </row>
    <row r="879" spans="10:10" ht="17.5" x14ac:dyDescent="0.35">
      <c r="J879" s="62"/>
    </row>
    <row r="880" spans="10:10" ht="17.5" x14ac:dyDescent="0.35">
      <c r="J880" s="62"/>
    </row>
    <row r="881" spans="10:10" ht="17.5" x14ac:dyDescent="0.35">
      <c r="J881" s="62"/>
    </row>
    <row r="882" spans="10:10" ht="17.5" x14ac:dyDescent="0.35">
      <c r="J882" s="62"/>
    </row>
    <row r="883" spans="10:10" ht="17.5" x14ac:dyDescent="0.35">
      <c r="J883" s="62"/>
    </row>
    <row r="884" spans="10:10" ht="17.5" x14ac:dyDescent="0.35">
      <c r="J884" s="62"/>
    </row>
    <row r="885" spans="10:10" ht="17.5" x14ac:dyDescent="0.35">
      <c r="J885" s="62"/>
    </row>
    <row r="886" spans="10:10" ht="17.5" x14ac:dyDescent="0.35">
      <c r="J886" s="62"/>
    </row>
    <row r="887" spans="10:10" ht="17.5" x14ac:dyDescent="0.35">
      <c r="J887" s="62"/>
    </row>
    <row r="888" spans="10:10" ht="17.5" x14ac:dyDescent="0.35">
      <c r="J888" s="62"/>
    </row>
    <row r="889" spans="10:10" ht="17.5" x14ac:dyDescent="0.35">
      <c r="J889" s="62"/>
    </row>
    <row r="890" spans="10:10" ht="17.5" x14ac:dyDescent="0.35">
      <c r="J890" s="62"/>
    </row>
    <row r="891" spans="10:10" ht="17.5" x14ac:dyDescent="0.35">
      <c r="J891" s="62"/>
    </row>
    <row r="892" spans="10:10" ht="17.5" x14ac:dyDescent="0.35">
      <c r="J892" s="62"/>
    </row>
    <row r="893" spans="10:10" ht="17.5" x14ac:dyDescent="0.35">
      <c r="J893" s="62"/>
    </row>
    <row r="894" spans="10:10" ht="17.5" x14ac:dyDescent="0.35">
      <c r="J894" s="62"/>
    </row>
    <row r="895" spans="10:10" ht="17.5" x14ac:dyDescent="0.35">
      <c r="J895" s="62"/>
    </row>
    <row r="896" spans="10:10" ht="17.5" x14ac:dyDescent="0.35">
      <c r="J896" s="62"/>
    </row>
    <row r="897" spans="10:10" ht="17.5" x14ac:dyDescent="0.35">
      <c r="J897" s="62"/>
    </row>
    <row r="898" spans="10:10" ht="17.5" x14ac:dyDescent="0.35">
      <c r="J898" s="62"/>
    </row>
    <row r="899" spans="10:10" ht="17.5" x14ac:dyDescent="0.35">
      <c r="J899" s="62"/>
    </row>
    <row r="900" spans="10:10" ht="17.5" x14ac:dyDescent="0.35">
      <c r="J900" s="62"/>
    </row>
    <row r="901" spans="10:10" ht="17.5" x14ac:dyDescent="0.35">
      <c r="J901" s="62"/>
    </row>
    <row r="902" spans="10:10" ht="17.5" x14ac:dyDescent="0.35">
      <c r="J902" s="62"/>
    </row>
    <row r="903" spans="10:10" ht="17.5" x14ac:dyDescent="0.35">
      <c r="J903" s="62"/>
    </row>
    <row r="904" spans="10:10" ht="17.5" x14ac:dyDescent="0.35">
      <c r="J904" s="62"/>
    </row>
    <row r="905" spans="10:10" ht="17.5" x14ac:dyDescent="0.35">
      <c r="J905" s="62"/>
    </row>
    <row r="906" spans="10:10" ht="17.5" x14ac:dyDescent="0.35">
      <c r="J906" s="62"/>
    </row>
    <row r="907" spans="10:10" ht="17.5" x14ac:dyDescent="0.35">
      <c r="J907" s="62"/>
    </row>
    <row r="908" spans="10:10" ht="17.5" x14ac:dyDescent="0.35">
      <c r="J908" s="62"/>
    </row>
    <row r="909" spans="10:10" ht="17.5" x14ac:dyDescent="0.35">
      <c r="J909" s="62"/>
    </row>
    <row r="910" spans="10:10" ht="17.5" x14ac:dyDescent="0.35">
      <c r="J910" s="62"/>
    </row>
    <row r="911" spans="10:10" ht="17.5" x14ac:dyDescent="0.35">
      <c r="J911" s="62"/>
    </row>
    <row r="912" spans="10:10" ht="17.5" x14ac:dyDescent="0.35">
      <c r="J912" s="62"/>
    </row>
    <row r="913" spans="10:10" ht="17.5" x14ac:dyDescent="0.35">
      <c r="J913" s="62"/>
    </row>
    <row r="914" spans="10:10" ht="17.5" x14ac:dyDescent="0.35">
      <c r="J914" s="62"/>
    </row>
    <row r="915" spans="10:10" ht="17.5" x14ac:dyDescent="0.35">
      <c r="J915" s="62"/>
    </row>
    <row r="916" spans="10:10" ht="17.5" x14ac:dyDescent="0.35">
      <c r="J916" s="62"/>
    </row>
    <row r="917" spans="10:10" ht="17.5" x14ac:dyDescent="0.35">
      <c r="J917" s="62"/>
    </row>
    <row r="918" spans="10:10" ht="17.5" x14ac:dyDescent="0.35">
      <c r="J918" s="62"/>
    </row>
    <row r="919" spans="10:10" ht="17.5" x14ac:dyDescent="0.35">
      <c r="J919" s="62"/>
    </row>
    <row r="920" spans="10:10" ht="17.5" x14ac:dyDescent="0.35">
      <c r="J920" s="62"/>
    </row>
    <row r="921" spans="10:10" ht="17.5" x14ac:dyDescent="0.35">
      <c r="J921" s="62"/>
    </row>
    <row r="922" spans="10:10" ht="17.5" x14ac:dyDescent="0.35">
      <c r="J922" s="62"/>
    </row>
    <row r="923" spans="10:10" ht="17.5" x14ac:dyDescent="0.35">
      <c r="J923" s="62"/>
    </row>
    <row r="924" spans="10:10" ht="17.5" x14ac:dyDescent="0.35">
      <c r="J924" s="62"/>
    </row>
    <row r="925" spans="10:10" ht="17.5" x14ac:dyDescent="0.35">
      <c r="J925" s="62"/>
    </row>
    <row r="926" spans="10:10" ht="17.5" x14ac:dyDescent="0.35">
      <c r="J926" s="62"/>
    </row>
    <row r="927" spans="10:10" ht="17.5" x14ac:dyDescent="0.35">
      <c r="J927" s="62"/>
    </row>
    <row r="928" spans="10:10" ht="17.5" x14ac:dyDescent="0.35">
      <c r="J928" s="62"/>
    </row>
    <row r="929" spans="10:10" ht="17.5" x14ac:dyDescent="0.35">
      <c r="J929" s="62"/>
    </row>
    <row r="930" spans="10:10" ht="17.5" x14ac:dyDescent="0.35">
      <c r="J930" s="62"/>
    </row>
    <row r="931" spans="10:10" ht="17.5" x14ac:dyDescent="0.35">
      <c r="J931" s="62"/>
    </row>
    <row r="932" spans="10:10" ht="17.5" x14ac:dyDescent="0.35">
      <c r="J932" s="62"/>
    </row>
    <row r="933" spans="10:10" ht="17.5" x14ac:dyDescent="0.35">
      <c r="J933" s="62"/>
    </row>
    <row r="934" spans="10:10" ht="17.5" x14ac:dyDescent="0.35">
      <c r="J934" s="62"/>
    </row>
    <row r="935" spans="10:10" ht="17.5" x14ac:dyDescent="0.35">
      <c r="J935" s="62"/>
    </row>
    <row r="936" spans="10:10" ht="17.5" x14ac:dyDescent="0.35">
      <c r="J936" s="62"/>
    </row>
    <row r="937" spans="10:10" ht="17.5" x14ac:dyDescent="0.35">
      <c r="J937" s="62"/>
    </row>
    <row r="938" spans="10:10" ht="17.5" x14ac:dyDescent="0.35">
      <c r="J938" s="62"/>
    </row>
    <row r="939" spans="10:10" ht="17.5" x14ac:dyDescent="0.35">
      <c r="J939" s="62"/>
    </row>
    <row r="940" spans="10:10" ht="17.5" x14ac:dyDescent="0.35">
      <c r="J940" s="62"/>
    </row>
    <row r="941" spans="10:10" ht="17.5" x14ac:dyDescent="0.35">
      <c r="J941" s="62"/>
    </row>
    <row r="942" spans="10:10" ht="17.5" x14ac:dyDescent="0.35">
      <c r="J942" s="62"/>
    </row>
    <row r="943" spans="10:10" ht="17.5" x14ac:dyDescent="0.35">
      <c r="J943" s="62"/>
    </row>
    <row r="944" spans="10:10" ht="17.5" x14ac:dyDescent="0.35">
      <c r="J944" s="62"/>
    </row>
    <row r="945" spans="10:10" ht="17.5" x14ac:dyDescent="0.35">
      <c r="J945" s="62"/>
    </row>
    <row r="946" spans="10:10" ht="17.5" x14ac:dyDescent="0.35">
      <c r="J946" s="62"/>
    </row>
    <row r="947" spans="10:10" ht="17.5" x14ac:dyDescent="0.35">
      <c r="J947" s="62"/>
    </row>
    <row r="948" spans="10:10" ht="17.5" x14ac:dyDescent="0.35">
      <c r="J948" s="62"/>
    </row>
    <row r="949" spans="10:10" ht="17.5" x14ac:dyDescent="0.35">
      <c r="J949" s="62"/>
    </row>
    <row r="950" spans="10:10" ht="17.5" x14ac:dyDescent="0.35">
      <c r="J950" s="62"/>
    </row>
    <row r="951" spans="10:10" ht="17.5" x14ac:dyDescent="0.35">
      <c r="J951" s="62"/>
    </row>
    <row r="952" spans="10:10" ht="17.5" x14ac:dyDescent="0.35">
      <c r="J952" s="62"/>
    </row>
    <row r="953" spans="10:10" ht="17.5" x14ac:dyDescent="0.35">
      <c r="J953" s="62"/>
    </row>
    <row r="954" spans="10:10" ht="17.5" x14ac:dyDescent="0.35">
      <c r="J954" s="62"/>
    </row>
    <row r="955" spans="10:10" ht="17.5" x14ac:dyDescent="0.35">
      <c r="J955" s="62"/>
    </row>
    <row r="956" spans="10:10" ht="17.5" x14ac:dyDescent="0.35">
      <c r="J956" s="62"/>
    </row>
    <row r="957" spans="10:10" ht="17.5" x14ac:dyDescent="0.35">
      <c r="J957" s="62"/>
    </row>
    <row r="958" spans="10:10" ht="17.5" x14ac:dyDescent="0.35">
      <c r="J958" s="62"/>
    </row>
    <row r="959" spans="10:10" ht="17.5" x14ac:dyDescent="0.35">
      <c r="J959" s="62"/>
    </row>
    <row r="960" spans="10:10" ht="17.5" x14ac:dyDescent="0.35">
      <c r="J960" s="62"/>
    </row>
    <row r="961" spans="10:10" ht="17.5" x14ac:dyDescent="0.35">
      <c r="J961" s="62"/>
    </row>
    <row r="962" spans="10:10" ht="17.5" x14ac:dyDescent="0.35">
      <c r="J962" s="62"/>
    </row>
    <row r="963" spans="10:10" ht="17.5" x14ac:dyDescent="0.35">
      <c r="J963" s="62"/>
    </row>
    <row r="964" spans="10:10" ht="17.5" x14ac:dyDescent="0.35">
      <c r="J964" s="62"/>
    </row>
    <row r="965" spans="10:10" ht="17.5" x14ac:dyDescent="0.35">
      <c r="J965" s="62"/>
    </row>
    <row r="966" spans="10:10" ht="17.5" x14ac:dyDescent="0.35">
      <c r="J966" s="62"/>
    </row>
    <row r="967" spans="10:10" ht="17.5" x14ac:dyDescent="0.35">
      <c r="J967" s="62"/>
    </row>
    <row r="968" spans="10:10" ht="17.5" x14ac:dyDescent="0.35">
      <c r="J968" s="62"/>
    </row>
    <row r="969" spans="10:10" ht="17.5" x14ac:dyDescent="0.35">
      <c r="J969" s="62"/>
    </row>
    <row r="970" spans="10:10" ht="17.5" x14ac:dyDescent="0.35">
      <c r="J970" s="62"/>
    </row>
    <row r="971" spans="10:10" ht="17.5" x14ac:dyDescent="0.35">
      <c r="J971" s="62"/>
    </row>
    <row r="972" spans="10:10" ht="17.5" x14ac:dyDescent="0.35">
      <c r="J972" s="62"/>
    </row>
    <row r="973" spans="10:10" ht="17.5" x14ac:dyDescent="0.35">
      <c r="J973" s="62"/>
    </row>
    <row r="974" spans="10:10" ht="17.5" x14ac:dyDescent="0.35">
      <c r="J974" s="62"/>
    </row>
    <row r="975" spans="10:10" ht="17.5" x14ac:dyDescent="0.35">
      <c r="J975" s="62"/>
    </row>
    <row r="976" spans="10:10" ht="17.5" x14ac:dyDescent="0.35">
      <c r="J976" s="62"/>
    </row>
    <row r="977" spans="10:10" ht="17.5" x14ac:dyDescent="0.35">
      <c r="J977" s="62"/>
    </row>
    <row r="978" spans="10:10" ht="17.5" x14ac:dyDescent="0.35">
      <c r="J978" s="62"/>
    </row>
    <row r="979" spans="10:10" ht="17.5" x14ac:dyDescent="0.35">
      <c r="J979" s="62"/>
    </row>
    <row r="980" spans="10:10" ht="17.5" x14ac:dyDescent="0.35">
      <c r="J980" s="62"/>
    </row>
    <row r="981" spans="10:10" ht="17.5" x14ac:dyDescent="0.35">
      <c r="J981" s="62"/>
    </row>
    <row r="982" spans="10:10" ht="17.5" x14ac:dyDescent="0.35">
      <c r="J982" s="62"/>
    </row>
    <row r="983" spans="10:10" ht="17.5" x14ac:dyDescent="0.35">
      <c r="J983" s="62"/>
    </row>
    <row r="984" spans="10:10" ht="17.5" x14ac:dyDescent="0.35">
      <c r="J984" s="62"/>
    </row>
    <row r="985" spans="10:10" ht="17.5" x14ac:dyDescent="0.35">
      <c r="J985" s="62"/>
    </row>
    <row r="986" spans="10:10" ht="17.5" x14ac:dyDescent="0.35">
      <c r="J986" s="62"/>
    </row>
    <row r="987" spans="10:10" ht="17.5" x14ac:dyDescent="0.35">
      <c r="J987" s="62"/>
    </row>
    <row r="988" spans="10:10" ht="17.5" x14ac:dyDescent="0.35">
      <c r="J988" s="62"/>
    </row>
    <row r="989" spans="10:10" ht="17.5" x14ac:dyDescent="0.35">
      <c r="J989" s="62"/>
    </row>
    <row r="990" spans="10:10" ht="17.5" x14ac:dyDescent="0.35">
      <c r="J990" s="62"/>
    </row>
    <row r="991" spans="10:10" ht="17.5" x14ac:dyDescent="0.35">
      <c r="J991" s="62"/>
    </row>
    <row r="992" spans="10:10" ht="17.5" x14ac:dyDescent="0.35">
      <c r="J992" s="62"/>
    </row>
    <row r="993" spans="10:10" ht="17.5" x14ac:dyDescent="0.35">
      <c r="J993" s="62"/>
    </row>
    <row r="994" spans="10:10" ht="17.5" x14ac:dyDescent="0.35">
      <c r="J994" s="62"/>
    </row>
    <row r="995" spans="10:10" ht="17.5" x14ac:dyDescent="0.35">
      <c r="J995" s="62"/>
    </row>
    <row r="996" spans="10:10" ht="17.5" x14ac:dyDescent="0.35">
      <c r="J996" s="62"/>
    </row>
    <row r="997" spans="10:10" ht="17.5" x14ac:dyDescent="0.35">
      <c r="J997" s="62"/>
    </row>
    <row r="998" spans="10:10" ht="17.5" x14ac:dyDescent="0.35">
      <c r="J998" s="62"/>
    </row>
    <row r="999" spans="10:10" ht="17.5" x14ac:dyDescent="0.35">
      <c r="J999" s="62"/>
    </row>
    <row r="1000" spans="10:10" ht="17.5" x14ac:dyDescent="0.35">
      <c r="J1000" s="62"/>
    </row>
    <row r="1001" spans="10:10" ht="17.5" x14ac:dyDescent="0.35">
      <c r="J1001" s="62"/>
    </row>
    <row r="1002" spans="10:10" ht="17.5" x14ac:dyDescent="0.35">
      <c r="J1002" s="62"/>
    </row>
    <row r="1003" spans="10:10" ht="17.5" x14ac:dyDescent="0.35">
      <c r="J1003" s="62"/>
    </row>
    <row r="1004" spans="10:10" ht="17.5" x14ac:dyDescent="0.35">
      <c r="J1004" s="62"/>
    </row>
    <row r="1005" spans="10:10" ht="17.5" x14ac:dyDescent="0.35">
      <c r="J1005" s="62"/>
    </row>
    <row r="1006" spans="10:10" ht="17.5" x14ac:dyDescent="0.35">
      <c r="J1006" s="62"/>
    </row>
    <row r="1007" spans="10:10" ht="17.5" x14ac:dyDescent="0.35">
      <c r="J1007" s="62"/>
    </row>
    <row r="1008" spans="10:10" ht="17.5" x14ac:dyDescent="0.35">
      <c r="J1008" s="62"/>
    </row>
    <row r="1009" spans="10:10" ht="17.5" x14ac:dyDescent="0.35">
      <c r="J1009" s="62"/>
    </row>
    <row r="1010" spans="10:10" ht="17.5" x14ac:dyDescent="0.35">
      <c r="J1010" s="62"/>
    </row>
    <row r="1011" spans="10:10" ht="17.5" x14ac:dyDescent="0.35">
      <c r="J1011" s="62"/>
    </row>
    <row r="1012" spans="10:10" ht="17.5" x14ac:dyDescent="0.35">
      <c r="J1012" s="62"/>
    </row>
    <row r="1013" spans="10:10" ht="17.5" x14ac:dyDescent="0.35">
      <c r="J1013" s="62"/>
    </row>
    <row r="1014" spans="10:10" ht="17.5" x14ac:dyDescent="0.35">
      <c r="J1014" s="62"/>
    </row>
    <row r="1015" spans="10:10" ht="17.5" x14ac:dyDescent="0.35">
      <c r="J1015" s="62"/>
    </row>
    <row r="1016" spans="10:10" ht="17.5" x14ac:dyDescent="0.35">
      <c r="J1016" s="62"/>
    </row>
    <row r="1017" spans="10:10" ht="17.5" x14ac:dyDescent="0.35">
      <c r="J1017" s="62"/>
    </row>
    <row r="1018" spans="10:10" ht="17.5" x14ac:dyDescent="0.35">
      <c r="J1018" s="62"/>
    </row>
    <row r="1019" spans="10:10" ht="17.5" x14ac:dyDescent="0.35">
      <c r="J1019" s="62"/>
    </row>
    <row r="1020" spans="10:10" ht="17.5" x14ac:dyDescent="0.35">
      <c r="J1020" s="62"/>
    </row>
    <row r="1021" spans="10:10" ht="17.5" x14ac:dyDescent="0.35">
      <c r="J1021" s="62"/>
    </row>
    <row r="1022" spans="10:10" ht="17.5" x14ac:dyDescent="0.35">
      <c r="J1022" s="62"/>
    </row>
    <row r="1023" spans="10:10" ht="17.5" x14ac:dyDescent="0.35">
      <c r="J1023" s="62"/>
    </row>
    <row r="1024" spans="10:10" ht="17.5" x14ac:dyDescent="0.35">
      <c r="J1024" s="62"/>
    </row>
    <row r="1025" spans="10:10" ht="17.5" x14ac:dyDescent="0.35">
      <c r="J1025" s="62"/>
    </row>
    <row r="1026" spans="10:10" ht="17.5" x14ac:dyDescent="0.35">
      <c r="J1026" s="62"/>
    </row>
    <row r="1027" spans="10:10" ht="17.5" x14ac:dyDescent="0.35">
      <c r="J1027" s="62"/>
    </row>
    <row r="1028" spans="10:10" ht="17.5" x14ac:dyDescent="0.35">
      <c r="J1028" s="62"/>
    </row>
    <row r="1029" spans="10:10" ht="17.5" x14ac:dyDescent="0.35">
      <c r="J1029" s="62"/>
    </row>
    <row r="1030" spans="10:10" ht="17.5" x14ac:dyDescent="0.35">
      <c r="J1030" s="62"/>
    </row>
    <row r="1031" spans="10:10" ht="17.5" x14ac:dyDescent="0.35">
      <c r="J1031" s="62"/>
    </row>
    <row r="1032" spans="10:10" ht="17.5" x14ac:dyDescent="0.35">
      <c r="J1032" s="62"/>
    </row>
    <row r="1033" spans="10:10" ht="17.5" x14ac:dyDescent="0.35">
      <c r="J1033" s="62"/>
    </row>
    <row r="1034" spans="10:10" ht="17.5" x14ac:dyDescent="0.35">
      <c r="J1034" s="62"/>
    </row>
    <row r="1035" spans="10:10" ht="17.5" x14ac:dyDescent="0.35">
      <c r="J1035" s="62"/>
    </row>
    <row r="1036" spans="10:10" ht="17.5" x14ac:dyDescent="0.35">
      <c r="J1036" s="62"/>
    </row>
    <row r="1037" spans="10:10" ht="17.5" x14ac:dyDescent="0.35">
      <c r="J1037" s="62"/>
    </row>
    <row r="1038" spans="10:10" ht="17.5" x14ac:dyDescent="0.35">
      <c r="J1038" s="62"/>
    </row>
    <row r="1039" spans="10:10" ht="17.5" x14ac:dyDescent="0.35">
      <c r="J1039" s="62"/>
    </row>
    <row r="1040" spans="10:10" ht="17.5" x14ac:dyDescent="0.35">
      <c r="J1040" s="62"/>
    </row>
    <row r="1041" spans="10:10" ht="17.5" x14ac:dyDescent="0.35">
      <c r="J1041" s="62"/>
    </row>
    <row r="1042" spans="10:10" ht="17.5" x14ac:dyDescent="0.35">
      <c r="J1042" s="62"/>
    </row>
    <row r="1043" spans="10:10" ht="17.5" x14ac:dyDescent="0.35">
      <c r="J1043" s="62"/>
    </row>
    <row r="1044" spans="10:10" ht="17.5" x14ac:dyDescent="0.35">
      <c r="J1044" s="62"/>
    </row>
    <row r="1045" spans="10:10" ht="17.5" x14ac:dyDescent="0.35">
      <c r="J1045" s="62"/>
    </row>
    <row r="1046" spans="10:10" ht="17.5" x14ac:dyDescent="0.35">
      <c r="J1046" s="62"/>
    </row>
    <row r="1047" spans="10:10" ht="17.5" x14ac:dyDescent="0.35">
      <c r="J1047" s="62"/>
    </row>
    <row r="1048" spans="10:10" ht="17.5" x14ac:dyDescent="0.35">
      <c r="J1048" s="62"/>
    </row>
    <row r="1049" spans="10:10" ht="17.5" x14ac:dyDescent="0.35">
      <c r="J1049" s="62"/>
    </row>
    <row r="1050" spans="10:10" ht="17.5" x14ac:dyDescent="0.35">
      <c r="J1050" s="62"/>
    </row>
    <row r="1051" spans="10:10" ht="17.5" x14ac:dyDescent="0.35">
      <c r="J1051" s="62"/>
    </row>
    <row r="1052" spans="10:10" ht="17.5" x14ac:dyDescent="0.35">
      <c r="J1052" s="62"/>
    </row>
    <row r="1053" spans="10:10" ht="17.5" x14ac:dyDescent="0.35">
      <c r="J1053" s="62"/>
    </row>
    <row r="1054" spans="10:10" ht="17.5" x14ac:dyDescent="0.35">
      <c r="J1054" s="62"/>
    </row>
    <row r="1055" spans="10:10" ht="17.5" x14ac:dyDescent="0.35">
      <c r="J1055" s="62"/>
    </row>
    <row r="1056" spans="10:10" ht="17.5" x14ac:dyDescent="0.35">
      <c r="J1056" s="62"/>
    </row>
    <row r="1057" spans="10:10" ht="17.5" x14ac:dyDescent="0.35">
      <c r="J1057" s="62"/>
    </row>
    <row r="1058" spans="10:10" ht="17.5" x14ac:dyDescent="0.35">
      <c r="J1058" s="62"/>
    </row>
    <row r="1059" spans="10:10" ht="17.5" x14ac:dyDescent="0.35">
      <c r="J1059" s="62"/>
    </row>
    <row r="1060" spans="10:10" ht="17.5" x14ac:dyDescent="0.35">
      <c r="J1060" s="62"/>
    </row>
    <row r="1061" spans="10:10" ht="17.5" x14ac:dyDescent="0.35">
      <c r="J1061" s="62"/>
    </row>
    <row r="1062" spans="10:10" ht="17.5" x14ac:dyDescent="0.35">
      <c r="J1062" s="62"/>
    </row>
    <row r="1063" spans="10:10" ht="17.5" x14ac:dyDescent="0.35">
      <c r="J1063" s="62"/>
    </row>
    <row r="1064" spans="10:10" ht="17.5" x14ac:dyDescent="0.35">
      <c r="J1064" s="62"/>
    </row>
    <row r="1065" spans="10:10" ht="17.5" x14ac:dyDescent="0.35">
      <c r="J1065" s="62"/>
    </row>
    <row r="1066" spans="10:10" ht="17.5" x14ac:dyDescent="0.35">
      <c r="J1066" s="62"/>
    </row>
    <row r="1067" spans="10:10" ht="17.5" x14ac:dyDescent="0.35">
      <c r="J1067" s="62"/>
    </row>
    <row r="1068" spans="10:10" ht="17.5" x14ac:dyDescent="0.35">
      <c r="J1068" s="62"/>
    </row>
    <row r="1069" spans="10:10" ht="17.5" x14ac:dyDescent="0.35">
      <c r="J1069" s="62"/>
    </row>
    <row r="1070" spans="10:10" ht="17.5" x14ac:dyDescent="0.35">
      <c r="J1070" s="62"/>
    </row>
    <row r="1071" spans="10:10" ht="17.5" x14ac:dyDescent="0.35">
      <c r="J1071" s="62"/>
    </row>
    <row r="1072" spans="10:10" ht="17.5" x14ac:dyDescent="0.35">
      <c r="J1072" s="62"/>
    </row>
    <row r="1073" spans="10:10" ht="17.5" x14ac:dyDescent="0.35">
      <c r="J1073" s="62"/>
    </row>
    <row r="1074" spans="10:10" ht="17.5" x14ac:dyDescent="0.35">
      <c r="J1074" s="62"/>
    </row>
    <row r="1075" spans="10:10" ht="17.5" x14ac:dyDescent="0.35">
      <c r="J1075" s="62"/>
    </row>
    <row r="1076" spans="10:10" ht="17.5" x14ac:dyDescent="0.35">
      <c r="J1076" s="62"/>
    </row>
    <row r="1077" spans="10:10" ht="17.5" x14ac:dyDescent="0.35">
      <c r="J1077" s="62"/>
    </row>
    <row r="1078" spans="10:10" ht="17.5" x14ac:dyDescent="0.35">
      <c r="J1078" s="62"/>
    </row>
    <row r="1079" spans="10:10" ht="17.5" x14ac:dyDescent="0.35">
      <c r="J1079" s="62"/>
    </row>
    <row r="1080" spans="10:10" ht="17.5" x14ac:dyDescent="0.35">
      <c r="J1080" s="62"/>
    </row>
    <row r="1081" spans="10:10" ht="17.5" x14ac:dyDescent="0.35">
      <c r="J1081" s="62"/>
    </row>
    <row r="1082" spans="10:10" ht="17.5" x14ac:dyDescent="0.35">
      <c r="J1082" s="62"/>
    </row>
    <row r="1083" spans="10:10" ht="17.5" x14ac:dyDescent="0.35">
      <c r="J1083" s="62"/>
    </row>
    <row r="1084" spans="10:10" ht="17.5" x14ac:dyDescent="0.35">
      <c r="J1084" s="62"/>
    </row>
    <row r="1085" spans="10:10" ht="17.5" x14ac:dyDescent="0.35">
      <c r="J1085" s="62"/>
    </row>
    <row r="1086" spans="10:10" ht="17.5" x14ac:dyDescent="0.35">
      <c r="J1086" s="62"/>
    </row>
    <row r="1087" spans="10:10" ht="17.5" x14ac:dyDescent="0.35">
      <c r="J1087" s="62"/>
    </row>
    <row r="1088" spans="10:10" ht="17.5" x14ac:dyDescent="0.35">
      <c r="J1088" s="62"/>
    </row>
    <row r="1089" spans="10:10" ht="17.5" x14ac:dyDescent="0.35">
      <c r="J1089" s="62"/>
    </row>
    <row r="1090" spans="10:10" ht="17.5" x14ac:dyDescent="0.35">
      <c r="J1090" s="62"/>
    </row>
    <row r="1091" spans="10:10" ht="17.5" x14ac:dyDescent="0.35">
      <c r="J1091" s="62"/>
    </row>
    <row r="1092" spans="10:10" ht="17.5" x14ac:dyDescent="0.35">
      <c r="J1092" s="62"/>
    </row>
    <row r="1093" spans="10:10" ht="17.5" x14ac:dyDescent="0.35">
      <c r="J1093" s="62"/>
    </row>
    <row r="1094" spans="10:10" ht="17.5" x14ac:dyDescent="0.35">
      <c r="J1094" s="62"/>
    </row>
    <row r="1095" spans="10:10" ht="17.5" x14ac:dyDescent="0.35">
      <c r="J1095" s="62"/>
    </row>
    <row r="1096" spans="10:10" ht="17.5" x14ac:dyDescent="0.35">
      <c r="J1096" s="62"/>
    </row>
    <row r="1097" spans="10:10" ht="17.5" x14ac:dyDescent="0.35">
      <c r="J1097" s="62"/>
    </row>
    <row r="1098" spans="10:10" ht="17.5" x14ac:dyDescent="0.35">
      <c r="J1098" s="62"/>
    </row>
    <row r="1099" spans="10:10" ht="17.5" x14ac:dyDescent="0.35">
      <c r="J1099" s="62"/>
    </row>
    <row r="1100" spans="10:10" ht="17.5" x14ac:dyDescent="0.35">
      <c r="J1100" s="62"/>
    </row>
    <row r="1101" spans="10:10" ht="17.5" x14ac:dyDescent="0.35">
      <c r="J1101" s="62"/>
    </row>
    <row r="1102" spans="10:10" ht="17.5" x14ac:dyDescent="0.35">
      <c r="J1102" s="62"/>
    </row>
    <row r="1103" spans="10:10" ht="17.5" x14ac:dyDescent="0.35">
      <c r="J1103" s="62"/>
    </row>
    <row r="1104" spans="10:10" ht="17.5" x14ac:dyDescent="0.35">
      <c r="J1104" s="62"/>
    </row>
    <row r="1105" spans="10:10" ht="17.5" x14ac:dyDescent="0.35">
      <c r="J1105" s="62"/>
    </row>
    <row r="1106" spans="10:10" ht="17.5" x14ac:dyDescent="0.35">
      <c r="J1106" s="62"/>
    </row>
    <row r="1107" spans="10:10" ht="17.5" x14ac:dyDescent="0.35">
      <c r="J1107" s="62"/>
    </row>
    <row r="1108" spans="10:10" ht="17.5" x14ac:dyDescent="0.35">
      <c r="J1108" s="62"/>
    </row>
    <row r="1109" spans="10:10" ht="17.5" x14ac:dyDescent="0.35">
      <c r="J1109" s="62"/>
    </row>
    <row r="1110" spans="10:10" ht="17.5" x14ac:dyDescent="0.35">
      <c r="J1110" s="62"/>
    </row>
    <row r="1111" spans="10:10" ht="17.5" x14ac:dyDescent="0.35">
      <c r="J1111" s="62"/>
    </row>
    <row r="1112" spans="10:10" ht="17.5" x14ac:dyDescent="0.35">
      <c r="J1112" s="62"/>
    </row>
    <row r="1113" spans="10:10" ht="17.5" x14ac:dyDescent="0.35">
      <c r="J1113" s="62"/>
    </row>
    <row r="1114" spans="10:10" ht="17.5" x14ac:dyDescent="0.35">
      <c r="J1114" s="62"/>
    </row>
    <row r="1115" spans="10:10" ht="17.5" x14ac:dyDescent="0.35">
      <c r="J1115" s="62"/>
    </row>
    <row r="1116" spans="10:10" ht="17.5" x14ac:dyDescent="0.35">
      <c r="J1116" s="62"/>
    </row>
    <row r="1117" spans="10:10" ht="17.5" x14ac:dyDescent="0.35">
      <c r="J1117" s="62"/>
    </row>
    <row r="1118" spans="10:10" ht="17.5" x14ac:dyDescent="0.35">
      <c r="J1118" s="62"/>
    </row>
    <row r="1119" spans="10:10" ht="17.5" x14ac:dyDescent="0.35">
      <c r="J1119" s="62"/>
    </row>
    <row r="1120" spans="10:10" ht="17.5" x14ac:dyDescent="0.35">
      <c r="J1120" s="62"/>
    </row>
    <row r="1121" spans="10:10" ht="17.5" x14ac:dyDescent="0.35">
      <c r="J1121" s="62"/>
    </row>
    <row r="1122" spans="10:10" ht="17.5" x14ac:dyDescent="0.35">
      <c r="J1122" s="62"/>
    </row>
    <row r="1123" spans="10:10" ht="17.5" x14ac:dyDescent="0.35">
      <c r="J1123" s="62"/>
    </row>
    <row r="1124" spans="10:10" ht="17.5" x14ac:dyDescent="0.35">
      <c r="J1124" s="62"/>
    </row>
    <row r="1125" spans="10:10" ht="17.5" x14ac:dyDescent="0.35">
      <c r="J1125" s="62"/>
    </row>
    <row r="1126" spans="10:10" ht="17.5" x14ac:dyDescent="0.35">
      <c r="J1126" s="62"/>
    </row>
    <row r="1127" spans="10:10" ht="17.5" x14ac:dyDescent="0.35">
      <c r="J1127" s="62"/>
    </row>
    <row r="1128" spans="10:10" ht="17.5" x14ac:dyDescent="0.35">
      <c r="J1128" s="62"/>
    </row>
    <row r="1129" spans="10:10" ht="17.5" x14ac:dyDescent="0.35">
      <c r="J1129" s="62"/>
    </row>
    <row r="1130" spans="10:10" ht="17.5" x14ac:dyDescent="0.35">
      <c r="J1130" s="62"/>
    </row>
    <row r="1131" spans="10:10" ht="17.5" x14ac:dyDescent="0.35">
      <c r="J1131" s="62"/>
    </row>
    <row r="1132" spans="10:10" ht="17.5" x14ac:dyDescent="0.35">
      <c r="J1132" s="62"/>
    </row>
    <row r="1133" spans="10:10" ht="17.5" x14ac:dyDescent="0.35">
      <c r="J1133" s="62"/>
    </row>
    <row r="1134" spans="10:10" ht="17.5" x14ac:dyDescent="0.35">
      <c r="J1134" s="62"/>
    </row>
    <row r="1135" spans="10:10" ht="17.5" x14ac:dyDescent="0.35">
      <c r="J1135" s="62"/>
    </row>
    <row r="1136" spans="10:10" ht="17.5" x14ac:dyDescent="0.35">
      <c r="J1136" s="62"/>
    </row>
    <row r="1137" spans="10:10" ht="17.5" x14ac:dyDescent="0.35">
      <c r="J1137" s="62"/>
    </row>
    <row r="1138" spans="10:10" ht="17.5" x14ac:dyDescent="0.35">
      <c r="J1138" s="62"/>
    </row>
    <row r="1139" spans="10:10" ht="17.5" x14ac:dyDescent="0.35">
      <c r="J1139" s="62"/>
    </row>
    <row r="1140" spans="10:10" ht="17.5" x14ac:dyDescent="0.35">
      <c r="J1140" s="62"/>
    </row>
    <row r="1141" spans="10:10" ht="17.5" x14ac:dyDescent="0.35">
      <c r="J1141" s="62"/>
    </row>
    <row r="1142" spans="10:10" ht="17.5" x14ac:dyDescent="0.35">
      <c r="J1142" s="62"/>
    </row>
    <row r="1143" spans="10:10" ht="17.5" x14ac:dyDescent="0.35">
      <c r="J1143" s="62"/>
    </row>
    <row r="1144" spans="10:10" ht="17.5" x14ac:dyDescent="0.35">
      <c r="J1144" s="62"/>
    </row>
    <row r="1145" spans="10:10" ht="17.5" x14ac:dyDescent="0.35">
      <c r="J1145" s="62"/>
    </row>
    <row r="1146" spans="10:10" ht="17.5" x14ac:dyDescent="0.35">
      <c r="J1146" s="62"/>
    </row>
    <row r="1147" spans="10:10" ht="17.5" x14ac:dyDescent="0.35">
      <c r="J1147" s="62"/>
    </row>
    <row r="1148" spans="10:10" ht="17.5" x14ac:dyDescent="0.35">
      <c r="J1148" s="62"/>
    </row>
    <row r="1149" spans="10:10" ht="17.5" x14ac:dyDescent="0.35">
      <c r="J1149" s="62"/>
    </row>
    <row r="1150" spans="10:10" ht="17.5" x14ac:dyDescent="0.35">
      <c r="J1150" s="62"/>
    </row>
    <row r="1151" spans="10:10" ht="17.5" x14ac:dyDescent="0.35">
      <c r="J1151" s="62"/>
    </row>
    <row r="1152" spans="10:10" ht="17.5" x14ac:dyDescent="0.35">
      <c r="J1152" s="62"/>
    </row>
    <row r="1153" spans="10:10" ht="17.5" x14ac:dyDescent="0.35">
      <c r="J1153" s="62"/>
    </row>
    <row r="1154" spans="10:10" ht="17.5" x14ac:dyDescent="0.35">
      <c r="J1154" s="62"/>
    </row>
    <row r="1155" spans="10:10" ht="17.5" x14ac:dyDescent="0.35">
      <c r="J1155" s="62"/>
    </row>
    <row r="1156" spans="10:10" ht="17.5" x14ac:dyDescent="0.35">
      <c r="J1156" s="62"/>
    </row>
    <row r="1157" spans="10:10" ht="17.5" x14ac:dyDescent="0.35">
      <c r="J1157" s="62"/>
    </row>
    <row r="1158" spans="10:10" ht="17.5" x14ac:dyDescent="0.35">
      <c r="J1158" s="62"/>
    </row>
    <row r="1159" spans="10:10" ht="17.5" x14ac:dyDescent="0.35">
      <c r="J1159" s="62"/>
    </row>
    <row r="1160" spans="10:10" ht="17.5" x14ac:dyDescent="0.35">
      <c r="J1160" s="62"/>
    </row>
    <row r="1161" spans="10:10" ht="17.5" x14ac:dyDescent="0.35">
      <c r="J1161" s="62"/>
    </row>
    <row r="1162" spans="10:10" ht="17.5" x14ac:dyDescent="0.35">
      <c r="J1162" s="62"/>
    </row>
    <row r="1163" spans="10:10" ht="17.5" x14ac:dyDescent="0.35">
      <c r="J1163" s="62"/>
    </row>
    <row r="1164" spans="10:10" ht="17.5" x14ac:dyDescent="0.35">
      <c r="J1164" s="62"/>
    </row>
    <row r="1165" spans="10:10" ht="17.5" x14ac:dyDescent="0.35">
      <c r="J1165" s="62"/>
    </row>
    <row r="1166" spans="10:10" ht="17.5" x14ac:dyDescent="0.35">
      <c r="J1166" s="62"/>
    </row>
    <row r="1167" spans="10:10" ht="17.5" x14ac:dyDescent="0.35">
      <c r="J1167" s="62"/>
    </row>
    <row r="1168" spans="10:10" ht="17.5" x14ac:dyDescent="0.35">
      <c r="J1168" s="62"/>
    </row>
    <row r="1169" spans="10:10" ht="17.5" x14ac:dyDescent="0.35">
      <c r="J1169" s="62"/>
    </row>
    <row r="1170" spans="10:10" ht="17.5" x14ac:dyDescent="0.35">
      <c r="J1170" s="62"/>
    </row>
    <row r="1171" spans="10:10" ht="17.5" x14ac:dyDescent="0.35">
      <c r="J1171" s="62"/>
    </row>
    <row r="1172" spans="10:10" ht="17.5" x14ac:dyDescent="0.35">
      <c r="J1172" s="62"/>
    </row>
    <row r="1173" spans="10:10" ht="17.5" x14ac:dyDescent="0.35">
      <c r="J1173" s="62"/>
    </row>
    <row r="1174" spans="10:10" ht="17.5" x14ac:dyDescent="0.35">
      <c r="J1174" s="62"/>
    </row>
    <row r="1175" spans="10:10" ht="17.5" x14ac:dyDescent="0.35">
      <c r="J1175" s="62"/>
    </row>
    <row r="1176" spans="10:10" ht="17.5" x14ac:dyDescent="0.35">
      <c r="J1176" s="62"/>
    </row>
    <row r="1177" spans="10:10" ht="17.5" x14ac:dyDescent="0.35">
      <c r="J1177" s="62"/>
    </row>
    <row r="1178" spans="10:10" ht="17.5" x14ac:dyDescent="0.35">
      <c r="J1178" s="62"/>
    </row>
    <row r="1179" spans="10:10" ht="17.5" x14ac:dyDescent="0.35">
      <c r="J1179" s="62"/>
    </row>
    <row r="1180" spans="10:10" ht="17.5" x14ac:dyDescent="0.35">
      <c r="J1180" s="62"/>
    </row>
    <row r="1181" spans="10:10" ht="17.5" x14ac:dyDescent="0.35">
      <c r="J1181" s="62"/>
    </row>
    <row r="1182" spans="10:10" ht="17.5" x14ac:dyDescent="0.35">
      <c r="J1182" s="62"/>
    </row>
    <row r="1183" spans="10:10" ht="17.5" x14ac:dyDescent="0.35">
      <c r="J1183" s="62"/>
    </row>
    <row r="1184" spans="10:10" ht="17.5" x14ac:dyDescent="0.35">
      <c r="J1184" s="62"/>
    </row>
    <row r="1185" spans="10:10" ht="17.5" x14ac:dyDescent="0.35">
      <c r="J1185" s="62"/>
    </row>
    <row r="1186" spans="10:10" ht="17.5" x14ac:dyDescent="0.35">
      <c r="J1186" s="62"/>
    </row>
    <row r="1187" spans="10:10" ht="17.5" x14ac:dyDescent="0.35">
      <c r="J1187" s="62"/>
    </row>
    <row r="1188" spans="10:10" ht="17.5" x14ac:dyDescent="0.35">
      <c r="J1188" s="62"/>
    </row>
    <row r="1189" spans="10:10" ht="17.5" x14ac:dyDescent="0.35">
      <c r="J1189" s="62"/>
    </row>
    <row r="1190" spans="10:10" ht="17.5" x14ac:dyDescent="0.35">
      <c r="J1190" s="62"/>
    </row>
    <row r="1191" spans="10:10" ht="17.5" x14ac:dyDescent="0.35">
      <c r="J1191" s="62"/>
    </row>
    <row r="1192" spans="10:10" ht="17.5" x14ac:dyDescent="0.35">
      <c r="J1192" s="62"/>
    </row>
    <row r="1193" spans="10:10" ht="17.5" x14ac:dyDescent="0.35">
      <c r="J1193" s="62"/>
    </row>
    <row r="1194" spans="10:10" ht="17.5" x14ac:dyDescent="0.35">
      <c r="J1194" s="62"/>
    </row>
    <row r="1195" spans="10:10" ht="17.5" x14ac:dyDescent="0.35">
      <c r="J1195" s="62"/>
    </row>
    <row r="1196" spans="10:10" ht="17.5" x14ac:dyDescent="0.35">
      <c r="J1196" s="62"/>
    </row>
    <row r="1197" spans="10:10" ht="17.5" x14ac:dyDescent="0.35">
      <c r="J1197" s="62"/>
    </row>
    <row r="1198" spans="10:10" ht="17.5" x14ac:dyDescent="0.35">
      <c r="J1198" s="62"/>
    </row>
    <row r="1199" spans="10:10" ht="17.5" x14ac:dyDescent="0.35">
      <c r="J1199" s="62"/>
    </row>
    <row r="1200" spans="10:10" ht="17.5" x14ac:dyDescent="0.35">
      <c r="J1200" s="62"/>
    </row>
    <row r="1201" spans="10:10" ht="17.5" x14ac:dyDescent="0.35">
      <c r="J1201" s="62"/>
    </row>
    <row r="1202" spans="10:10" ht="17.5" x14ac:dyDescent="0.35">
      <c r="J1202" s="62"/>
    </row>
    <row r="1203" spans="10:10" ht="17.5" x14ac:dyDescent="0.35">
      <c r="J1203" s="62"/>
    </row>
    <row r="1204" spans="10:10" ht="17.5" x14ac:dyDescent="0.35">
      <c r="J1204" s="62"/>
    </row>
    <row r="1205" spans="10:10" ht="17.5" x14ac:dyDescent="0.35">
      <c r="J1205" s="62"/>
    </row>
    <row r="1206" spans="10:10" ht="17.5" x14ac:dyDescent="0.35">
      <c r="J1206" s="62"/>
    </row>
    <row r="1207" spans="10:10" ht="17.5" x14ac:dyDescent="0.35">
      <c r="J1207" s="62"/>
    </row>
    <row r="1208" spans="10:10" ht="17.5" x14ac:dyDescent="0.35">
      <c r="J1208" s="62"/>
    </row>
    <row r="1209" spans="10:10" ht="17.5" x14ac:dyDescent="0.35">
      <c r="J1209" s="62"/>
    </row>
    <row r="1210" spans="10:10" ht="17.5" x14ac:dyDescent="0.35">
      <c r="J1210" s="62"/>
    </row>
    <row r="1211" spans="10:10" ht="17.5" x14ac:dyDescent="0.35">
      <c r="J1211" s="62"/>
    </row>
    <row r="1212" spans="10:10" ht="17.5" x14ac:dyDescent="0.35">
      <c r="J1212" s="62"/>
    </row>
    <row r="1213" spans="10:10" ht="17.5" x14ac:dyDescent="0.35">
      <c r="J1213" s="62"/>
    </row>
    <row r="1214" spans="10:10" ht="17.5" x14ac:dyDescent="0.35">
      <c r="J1214" s="62"/>
    </row>
    <row r="1215" spans="10:10" ht="17.5" x14ac:dyDescent="0.35">
      <c r="J1215" s="62"/>
    </row>
    <row r="1216" spans="10:10" ht="17.5" x14ac:dyDescent="0.35">
      <c r="J1216" s="62"/>
    </row>
    <row r="1217" spans="10:10" ht="17.5" x14ac:dyDescent="0.35">
      <c r="J1217" s="62"/>
    </row>
    <row r="1218" spans="10:10" ht="17.5" x14ac:dyDescent="0.35">
      <c r="J1218" s="62"/>
    </row>
    <row r="1219" spans="10:10" ht="17.5" x14ac:dyDescent="0.35">
      <c r="J1219" s="62"/>
    </row>
    <row r="1220" spans="10:10" ht="17.5" x14ac:dyDescent="0.35">
      <c r="J1220" s="62"/>
    </row>
    <row r="1221" spans="10:10" ht="17.5" x14ac:dyDescent="0.35">
      <c r="J1221" s="62"/>
    </row>
    <row r="1222" spans="10:10" ht="17.5" x14ac:dyDescent="0.35">
      <c r="J1222" s="62"/>
    </row>
    <row r="1223" spans="10:10" ht="17.5" x14ac:dyDescent="0.35">
      <c r="J1223" s="62"/>
    </row>
    <row r="1224" spans="10:10" ht="17.5" x14ac:dyDescent="0.35">
      <c r="J1224" s="62"/>
    </row>
    <row r="1225" spans="10:10" ht="17.5" x14ac:dyDescent="0.35">
      <c r="J1225" s="62"/>
    </row>
    <row r="1226" spans="10:10" ht="17.5" x14ac:dyDescent="0.35">
      <c r="J1226" s="62"/>
    </row>
    <row r="1227" spans="10:10" ht="17.5" x14ac:dyDescent="0.35">
      <c r="J1227" s="62"/>
    </row>
    <row r="1228" spans="10:10" ht="17.5" x14ac:dyDescent="0.35">
      <c r="J1228" s="62"/>
    </row>
    <row r="1229" spans="10:10" ht="17.5" x14ac:dyDescent="0.35">
      <c r="J1229" s="62"/>
    </row>
    <row r="1230" spans="10:10" ht="17.5" x14ac:dyDescent="0.35">
      <c r="J1230" s="62"/>
    </row>
    <row r="1231" spans="10:10" ht="17.5" x14ac:dyDescent="0.35">
      <c r="J1231" s="62"/>
    </row>
    <row r="1232" spans="10:10" ht="17.5" x14ac:dyDescent="0.35">
      <c r="J1232" s="62"/>
    </row>
    <row r="1233" spans="10:10" ht="17.5" x14ac:dyDescent="0.35">
      <c r="J1233" s="62"/>
    </row>
    <row r="1234" spans="10:10" ht="17.5" x14ac:dyDescent="0.35">
      <c r="J1234" s="62"/>
    </row>
    <row r="1235" spans="10:10" ht="17.5" x14ac:dyDescent="0.35">
      <c r="J1235" s="62"/>
    </row>
    <row r="1236" spans="10:10" ht="17.5" x14ac:dyDescent="0.35">
      <c r="J1236" s="62"/>
    </row>
    <row r="1237" spans="10:10" ht="17.5" x14ac:dyDescent="0.35">
      <c r="J1237" s="62"/>
    </row>
    <row r="1238" spans="10:10" ht="17.5" x14ac:dyDescent="0.35">
      <c r="J1238" s="62"/>
    </row>
    <row r="1239" spans="10:10" ht="17.5" x14ac:dyDescent="0.35">
      <c r="J1239" s="62"/>
    </row>
    <row r="1240" spans="10:10" ht="17.5" x14ac:dyDescent="0.35">
      <c r="J1240" s="62"/>
    </row>
    <row r="1241" spans="10:10" ht="17.5" x14ac:dyDescent="0.35">
      <c r="J1241" s="62"/>
    </row>
    <row r="1242" spans="10:10" ht="17.5" x14ac:dyDescent="0.35">
      <c r="J1242" s="62"/>
    </row>
    <row r="1243" spans="10:10" ht="17.5" x14ac:dyDescent="0.35">
      <c r="J1243" s="62"/>
    </row>
    <row r="1244" spans="10:10" ht="17.5" x14ac:dyDescent="0.35">
      <c r="J1244" s="62"/>
    </row>
    <row r="1245" spans="10:10" ht="17.5" x14ac:dyDescent="0.35">
      <c r="J1245" s="62"/>
    </row>
    <row r="1246" spans="10:10" ht="17.5" x14ac:dyDescent="0.35">
      <c r="J1246" s="62"/>
    </row>
    <row r="1247" spans="10:10" ht="17.5" x14ac:dyDescent="0.35">
      <c r="J1247" s="62"/>
    </row>
    <row r="1248" spans="10:10" ht="17.5" x14ac:dyDescent="0.35">
      <c r="J1248" s="62"/>
    </row>
    <row r="1249" spans="10:10" ht="17.5" x14ac:dyDescent="0.35">
      <c r="J1249" s="62"/>
    </row>
    <row r="1250" spans="10:10" ht="17.5" x14ac:dyDescent="0.35">
      <c r="J1250" s="62"/>
    </row>
    <row r="1251" spans="10:10" ht="17.5" x14ac:dyDescent="0.35">
      <c r="J1251" s="62"/>
    </row>
    <row r="1252" spans="10:10" ht="17.5" x14ac:dyDescent="0.35">
      <c r="J1252" s="62"/>
    </row>
    <row r="1253" spans="10:10" ht="17.5" x14ac:dyDescent="0.35">
      <c r="J1253" s="62"/>
    </row>
    <row r="1254" spans="10:10" ht="17.5" x14ac:dyDescent="0.35">
      <c r="J1254" s="62"/>
    </row>
    <row r="1255" spans="10:10" ht="17.5" x14ac:dyDescent="0.35">
      <c r="J1255" s="62"/>
    </row>
    <row r="1256" spans="10:10" ht="17.5" x14ac:dyDescent="0.35">
      <c r="J1256" s="62"/>
    </row>
    <row r="1257" spans="10:10" ht="17.5" x14ac:dyDescent="0.35">
      <c r="J1257" s="62"/>
    </row>
    <row r="1258" spans="10:10" ht="17.5" x14ac:dyDescent="0.35">
      <c r="J1258" s="62"/>
    </row>
    <row r="1259" spans="10:10" ht="17.5" x14ac:dyDescent="0.35">
      <c r="J1259" s="62"/>
    </row>
    <row r="1260" spans="10:10" ht="17.5" x14ac:dyDescent="0.35">
      <c r="J1260" s="62"/>
    </row>
    <row r="1261" spans="10:10" ht="17.5" x14ac:dyDescent="0.35">
      <c r="J1261" s="62"/>
    </row>
    <row r="1262" spans="10:10" ht="17.5" x14ac:dyDescent="0.35">
      <c r="J1262" s="62"/>
    </row>
    <row r="1263" spans="10:10" ht="17.5" x14ac:dyDescent="0.35">
      <c r="J1263" s="62"/>
    </row>
    <row r="1264" spans="10:10" ht="17.5" x14ac:dyDescent="0.35">
      <c r="J1264" s="62"/>
    </row>
    <row r="1265" spans="10:10" ht="17.5" x14ac:dyDescent="0.35">
      <c r="J1265" s="62"/>
    </row>
    <row r="1266" spans="10:10" ht="17.5" x14ac:dyDescent="0.35">
      <c r="J1266" s="62"/>
    </row>
    <row r="1267" spans="10:10" ht="17.5" x14ac:dyDescent="0.35">
      <c r="J1267" s="62"/>
    </row>
    <row r="1268" spans="10:10" ht="17.5" x14ac:dyDescent="0.35">
      <c r="J1268" s="62"/>
    </row>
    <row r="1269" spans="10:10" ht="17.5" x14ac:dyDescent="0.35">
      <c r="J1269" s="62"/>
    </row>
    <row r="1270" spans="10:10" ht="17.5" x14ac:dyDescent="0.35">
      <c r="J1270" s="62"/>
    </row>
    <row r="1271" spans="10:10" ht="17.5" x14ac:dyDescent="0.35">
      <c r="J1271" s="62"/>
    </row>
    <row r="1272" spans="10:10" ht="17.5" x14ac:dyDescent="0.35">
      <c r="J1272" s="62"/>
    </row>
    <row r="1273" spans="10:10" ht="17.5" x14ac:dyDescent="0.35">
      <c r="J1273" s="62"/>
    </row>
    <row r="1274" spans="10:10" ht="17.5" x14ac:dyDescent="0.35">
      <c r="J1274" s="62"/>
    </row>
    <row r="1275" spans="10:10" ht="17.5" x14ac:dyDescent="0.35">
      <c r="J1275" s="62"/>
    </row>
    <row r="1276" spans="10:10" ht="17.5" x14ac:dyDescent="0.35">
      <c r="J1276" s="62"/>
    </row>
    <row r="1277" spans="10:10" ht="17.5" x14ac:dyDescent="0.35">
      <c r="J1277" s="62"/>
    </row>
    <row r="1278" spans="10:10" ht="17.5" x14ac:dyDescent="0.35">
      <c r="J1278" s="62"/>
    </row>
    <row r="1279" spans="10:10" ht="17.5" x14ac:dyDescent="0.35">
      <c r="J1279" s="62"/>
    </row>
    <row r="1280" spans="10:10" ht="17.5" x14ac:dyDescent="0.35">
      <c r="J1280" s="62"/>
    </row>
    <row r="1281" spans="10:10" ht="17.5" x14ac:dyDescent="0.35">
      <c r="J1281" s="62"/>
    </row>
    <row r="1282" spans="10:10" ht="17.5" x14ac:dyDescent="0.35">
      <c r="J1282" s="62"/>
    </row>
    <row r="1283" spans="10:10" ht="17.5" x14ac:dyDescent="0.35">
      <c r="J1283" s="62"/>
    </row>
    <row r="1284" spans="10:10" ht="17.5" x14ac:dyDescent="0.35">
      <c r="J1284" s="62"/>
    </row>
    <row r="1285" spans="10:10" ht="17.5" x14ac:dyDescent="0.35">
      <c r="J1285" s="62"/>
    </row>
    <row r="1286" spans="10:10" ht="17.5" x14ac:dyDescent="0.35">
      <c r="J1286" s="62"/>
    </row>
    <row r="1287" spans="10:10" ht="17.5" x14ac:dyDescent="0.35">
      <c r="J1287" s="62"/>
    </row>
    <row r="1288" spans="10:10" ht="17.5" x14ac:dyDescent="0.35">
      <c r="J1288" s="62"/>
    </row>
    <row r="1289" spans="10:10" ht="17.5" x14ac:dyDescent="0.35">
      <c r="J1289" s="62"/>
    </row>
    <row r="1290" spans="10:10" ht="17.5" x14ac:dyDescent="0.35">
      <c r="J1290" s="62"/>
    </row>
    <row r="1291" spans="10:10" ht="17.5" x14ac:dyDescent="0.35">
      <c r="J1291" s="62"/>
    </row>
    <row r="1292" spans="10:10" ht="17.5" x14ac:dyDescent="0.35">
      <c r="J1292" s="62"/>
    </row>
    <row r="1293" spans="10:10" ht="17.5" x14ac:dyDescent="0.35">
      <c r="J1293" s="62"/>
    </row>
    <row r="1294" spans="10:10" ht="17.5" x14ac:dyDescent="0.35">
      <c r="J1294" s="62"/>
    </row>
    <row r="1295" spans="10:10" ht="17.5" x14ac:dyDescent="0.35">
      <c r="J1295" s="62"/>
    </row>
    <row r="1296" spans="10:10" ht="17.5" x14ac:dyDescent="0.35">
      <c r="J1296" s="62"/>
    </row>
    <row r="1297" spans="10:10" ht="17.5" x14ac:dyDescent="0.35">
      <c r="J1297" s="62"/>
    </row>
    <row r="1298" spans="10:10" ht="17.5" x14ac:dyDescent="0.35">
      <c r="J1298" s="62"/>
    </row>
    <row r="1299" spans="10:10" ht="17.5" x14ac:dyDescent="0.35">
      <c r="J1299" s="62"/>
    </row>
    <row r="1300" spans="10:10" ht="17.5" x14ac:dyDescent="0.35">
      <c r="J1300" s="62"/>
    </row>
    <row r="1301" spans="10:10" ht="17.5" x14ac:dyDescent="0.35">
      <c r="J1301" s="62"/>
    </row>
    <row r="1302" spans="10:10" ht="17.5" x14ac:dyDescent="0.35">
      <c r="J1302" s="62"/>
    </row>
    <row r="1303" spans="10:10" ht="17.5" x14ac:dyDescent="0.35">
      <c r="J1303" s="62"/>
    </row>
    <row r="1304" spans="10:10" ht="17.5" x14ac:dyDescent="0.35">
      <c r="J1304" s="62"/>
    </row>
    <row r="1305" spans="10:10" ht="17.5" x14ac:dyDescent="0.35">
      <c r="J1305" s="62"/>
    </row>
    <row r="1306" spans="10:10" ht="17.5" x14ac:dyDescent="0.35">
      <c r="J1306" s="62"/>
    </row>
    <row r="1307" spans="10:10" ht="17.5" x14ac:dyDescent="0.35">
      <c r="J1307" s="62"/>
    </row>
    <row r="1308" spans="10:10" ht="17.5" x14ac:dyDescent="0.35">
      <c r="J1308" s="62"/>
    </row>
    <row r="1309" spans="10:10" ht="17.5" x14ac:dyDescent="0.35">
      <c r="J1309" s="62"/>
    </row>
    <row r="1310" spans="10:10" ht="17.5" x14ac:dyDescent="0.35">
      <c r="J1310" s="62"/>
    </row>
    <row r="1311" spans="10:10" ht="17.5" x14ac:dyDescent="0.35">
      <c r="J1311" s="62"/>
    </row>
    <row r="1312" spans="10:10" ht="17.5" x14ac:dyDescent="0.35">
      <c r="J1312" s="62"/>
    </row>
    <row r="1313" spans="10:10" ht="17.5" x14ac:dyDescent="0.35">
      <c r="J1313" s="62"/>
    </row>
    <row r="1314" spans="10:10" ht="17.5" x14ac:dyDescent="0.35">
      <c r="J1314" s="62"/>
    </row>
    <row r="1315" spans="10:10" ht="17.5" x14ac:dyDescent="0.35">
      <c r="J1315" s="62"/>
    </row>
    <row r="1316" spans="10:10" ht="17.5" x14ac:dyDescent="0.35">
      <c r="J1316" s="62"/>
    </row>
    <row r="1317" spans="10:10" ht="17.5" x14ac:dyDescent="0.35">
      <c r="J1317" s="62"/>
    </row>
    <row r="1318" spans="10:10" ht="17.5" x14ac:dyDescent="0.35">
      <c r="J1318" s="62"/>
    </row>
    <row r="1319" spans="10:10" ht="17.5" x14ac:dyDescent="0.35">
      <c r="J1319" s="62"/>
    </row>
    <row r="1320" spans="10:10" ht="17.5" x14ac:dyDescent="0.35">
      <c r="J1320" s="62"/>
    </row>
    <row r="1321" spans="10:10" ht="17.5" x14ac:dyDescent="0.35">
      <c r="J1321" s="62"/>
    </row>
    <row r="1322" spans="10:10" ht="17.5" x14ac:dyDescent="0.35">
      <c r="J1322" s="62"/>
    </row>
    <row r="1323" spans="10:10" ht="17.5" x14ac:dyDescent="0.35">
      <c r="J1323" s="62"/>
    </row>
    <row r="1324" spans="10:10" ht="17.5" x14ac:dyDescent="0.35">
      <c r="J1324" s="62"/>
    </row>
    <row r="1325" spans="10:10" ht="17.5" x14ac:dyDescent="0.35">
      <c r="J1325" s="62"/>
    </row>
    <row r="1326" spans="10:10" ht="17.5" x14ac:dyDescent="0.35">
      <c r="J1326" s="62"/>
    </row>
    <row r="1327" spans="10:10" ht="17.5" x14ac:dyDescent="0.35">
      <c r="J1327" s="62"/>
    </row>
    <row r="1328" spans="10:10" ht="17.5" x14ac:dyDescent="0.35">
      <c r="J1328" s="62"/>
    </row>
    <row r="1329" spans="10:10" ht="17.5" x14ac:dyDescent="0.35">
      <c r="J1329" s="62"/>
    </row>
    <row r="1330" spans="10:10" ht="17.5" x14ac:dyDescent="0.35">
      <c r="J1330" s="62"/>
    </row>
    <row r="1331" spans="10:10" ht="17.5" x14ac:dyDescent="0.35">
      <c r="J1331" s="62"/>
    </row>
    <row r="1332" spans="10:10" ht="17.5" x14ac:dyDescent="0.35">
      <c r="J1332" s="62"/>
    </row>
    <row r="1333" spans="10:10" ht="17.5" x14ac:dyDescent="0.35">
      <c r="J1333" s="62"/>
    </row>
    <row r="1334" spans="10:10" ht="17.5" x14ac:dyDescent="0.35">
      <c r="J1334" s="62"/>
    </row>
    <row r="1335" spans="10:10" ht="17.5" x14ac:dyDescent="0.35">
      <c r="J1335" s="62"/>
    </row>
    <row r="1336" spans="10:10" ht="17.5" x14ac:dyDescent="0.35">
      <c r="J1336" s="62"/>
    </row>
    <row r="1337" spans="10:10" ht="17.5" x14ac:dyDescent="0.35">
      <c r="J1337" s="62"/>
    </row>
    <row r="1338" spans="10:10" ht="17.5" x14ac:dyDescent="0.35">
      <c r="J1338" s="62"/>
    </row>
    <row r="1339" spans="10:10" ht="17.5" x14ac:dyDescent="0.35">
      <c r="J1339" s="62"/>
    </row>
    <row r="1340" spans="10:10" ht="17.5" x14ac:dyDescent="0.35">
      <c r="J1340" s="62"/>
    </row>
    <row r="1341" spans="10:10" ht="17.5" x14ac:dyDescent="0.35">
      <c r="J1341" s="62"/>
    </row>
    <row r="1342" spans="10:10" ht="17.5" x14ac:dyDescent="0.35">
      <c r="J1342" s="62"/>
    </row>
    <row r="1343" spans="10:10" ht="17.5" x14ac:dyDescent="0.35">
      <c r="J1343" s="62"/>
    </row>
    <row r="1344" spans="10:10" ht="17.5" x14ac:dyDescent="0.35">
      <c r="J1344" s="62"/>
    </row>
    <row r="1345" spans="10:10" ht="17.5" x14ac:dyDescent="0.35">
      <c r="J1345" s="62"/>
    </row>
    <row r="1346" spans="10:10" ht="17.5" x14ac:dyDescent="0.35">
      <c r="J1346" s="62"/>
    </row>
    <row r="1347" spans="10:10" ht="17.5" x14ac:dyDescent="0.35">
      <c r="J1347" s="62"/>
    </row>
    <row r="1348" spans="10:10" ht="17.5" x14ac:dyDescent="0.35">
      <c r="J1348" s="62"/>
    </row>
    <row r="1349" spans="10:10" ht="17.5" x14ac:dyDescent="0.35">
      <c r="J1349" s="62"/>
    </row>
    <row r="1350" spans="10:10" ht="17.5" x14ac:dyDescent="0.35">
      <c r="J1350" s="62"/>
    </row>
    <row r="1351" spans="10:10" ht="17.5" x14ac:dyDescent="0.35">
      <c r="J1351" s="62"/>
    </row>
    <row r="1352" spans="10:10" ht="17.5" x14ac:dyDescent="0.35">
      <c r="J1352" s="62"/>
    </row>
    <row r="1353" spans="10:10" ht="17.5" x14ac:dyDescent="0.35">
      <c r="J1353" s="62"/>
    </row>
    <row r="1354" spans="10:10" ht="17.5" x14ac:dyDescent="0.35">
      <c r="J1354" s="62"/>
    </row>
    <row r="1355" spans="10:10" ht="17.5" x14ac:dyDescent="0.35">
      <c r="J1355" s="62"/>
    </row>
    <row r="1356" spans="10:10" ht="17.5" x14ac:dyDescent="0.35">
      <c r="J1356" s="62"/>
    </row>
    <row r="1357" spans="10:10" ht="17.5" x14ac:dyDescent="0.35">
      <c r="J1357" s="62"/>
    </row>
    <row r="1358" spans="10:10" ht="17.5" x14ac:dyDescent="0.35">
      <c r="J1358" s="62"/>
    </row>
    <row r="1359" spans="10:10" ht="17.5" x14ac:dyDescent="0.35">
      <c r="J1359" s="62"/>
    </row>
    <row r="1360" spans="10:10" ht="17.5" x14ac:dyDescent="0.35">
      <c r="J1360" s="62"/>
    </row>
    <row r="1361" spans="10:10" ht="17.5" x14ac:dyDescent="0.35">
      <c r="J1361" s="62"/>
    </row>
    <row r="1362" spans="10:10" ht="17.5" x14ac:dyDescent="0.35">
      <c r="J1362" s="62"/>
    </row>
    <row r="1363" spans="10:10" ht="17.5" x14ac:dyDescent="0.35">
      <c r="J1363" s="62"/>
    </row>
    <row r="1364" spans="10:10" ht="17.5" x14ac:dyDescent="0.35">
      <c r="J1364" s="62"/>
    </row>
    <row r="1365" spans="10:10" ht="17.5" x14ac:dyDescent="0.35">
      <c r="J1365" s="62"/>
    </row>
    <row r="1366" spans="10:10" ht="17.5" x14ac:dyDescent="0.35">
      <c r="J1366" s="62"/>
    </row>
    <row r="1367" spans="10:10" ht="17.5" x14ac:dyDescent="0.35">
      <c r="J1367" s="62"/>
    </row>
    <row r="1368" spans="10:10" ht="17.5" x14ac:dyDescent="0.35">
      <c r="J1368" s="62"/>
    </row>
    <row r="1369" spans="10:10" ht="17.5" x14ac:dyDescent="0.35">
      <c r="J1369" s="62"/>
    </row>
    <row r="1370" spans="10:10" ht="17.5" x14ac:dyDescent="0.35">
      <c r="J1370" s="62"/>
    </row>
    <row r="1371" spans="10:10" ht="17.5" x14ac:dyDescent="0.35">
      <c r="J1371" s="62"/>
    </row>
    <row r="1372" spans="10:10" ht="17.5" x14ac:dyDescent="0.35">
      <c r="J1372" s="62"/>
    </row>
    <row r="1373" spans="10:10" ht="17.5" x14ac:dyDescent="0.35">
      <c r="J1373" s="62"/>
    </row>
    <row r="1374" spans="10:10" ht="17.5" x14ac:dyDescent="0.35">
      <c r="J1374" s="62"/>
    </row>
    <row r="1375" spans="10:10" ht="17.5" x14ac:dyDescent="0.35">
      <c r="J1375" s="62"/>
    </row>
    <row r="1376" spans="10:10" ht="17.5" x14ac:dyDescent="0.35">
      <c r="J1376" s="62"/>
    </row>
    <row r="1377" spans="10:10" ht="17.5" x14ac:dyDescent="0.35">
      <c r="J1377" s="62"/>
    </row>
    <row r="1378" spans="10:10" ht="17.5" x14ac:dyDescent="0.35">
      <c r="J1378" s="62"/>
    </row>
    <row r="1379" spans="10:10" ht="17.5" x14ac:dyDescent="0.35">
      <c r="J1379" s="62"/>
    </row>
    <row r="1380" spans="10:10" ht="17.5" x14ac:dyDescent="0.35">
      <c r="J1380" s="62"/>
    </row>
    <row r="1381" spans="10:10" ht="17.5" x14ac:dyDescent="0.35">
      <c r="J1381" s="62"/>
    </row>
    <row r="1382" spans="10:10" ht="17.5" x14ac:dyDescent="0.35">
      <c r="J1382" s="62"/>
    </row>
    <row r="1383" spans="10:10" ht="17.5" x14ac:dyDescent="0.35">
      <c r="J1383" s="62"/>
    </row>
    <row r="1384" spans="10:10" ht="17.5" x14ac:dyDescent="0.35">
      <c r="J1384" s="62"/>
    </row>
    <row r="1385" spans="10:10" ht="17.5" x14ac:dyDescent="0.35">
      <c r="J1385" s="62"/>
    </row>
    <row r="1386" spans="10:10" ht="17.5" x14ac:dyDescent="0.35">
      <c r="J1386" s="62"/>
    </row>
    <row r="1387" spans="10:10" ht="17.5" x14ac:dyDescent="0.35">
      <c r="J1387" s="62"/>
    </row>
    <row r="1388" spans="10:10" ht="17.5" x14ac:dyDescent="0.35">
      <c r="J1388" s="62"/>
    </row>
    <row r="1389" spans="10:10" ht="17.5" x14ac:dyDescent="0.35">
      <c r="J1389" s="62"/>
    </row>
    <row r="1390" spans="10:10" ht="17.5" x14ac:dyDescent="0.35">
      <c r="J1390" s="62"/>
    </row>
    <row r="1391" spans="10:10" ht="17.5" x14ac:dyDescent="0.35">
      <c r="J1391" s="62"/>
    </row>
    <row r="1392" spans="10:10" ht="17.5" x14ac:dyDescent="0.35">
      <c r="J1392" s="62"/>
    </row>
    <row r="1393" spans="10:10" ht="17.5" x14ac:dyDescent="0.35">
      <c r="J1393" s="62"/>
    </row>
    <row r="1394" spans="10:10" ht="17.5" x14ac:dyDescent="0.35">
      <c r="J1394" s="62"/>
    </row>
    <row r="1395" spans="10:10" ht="17.5" x14ac:dyDescent="0.35">
      <c r="J1395" s="62"/>
    </row>
    <row r="1396" spans="10:10" ht="17.5" x14ac:dyDescent="0.35">
      <c r="J1396" s="62"/>
    </row>
    <row r="1397" spans="10:10" ht="17.5" x14ac:dyDescent="0.35">
      <c r="J1397" s="62"/>
    </row>
    <row r="1398" spans="10:10" ht="17.5" x14ac:dyDescent="0.35">
      <c r="J1398" s="62"/>
    </row>
    <row r="1399" spans="10:10" ht="17.5" x14ac:dyDescent="0.35">
      <c r="J1399" s="62"/>
    </row>
    <row r="1400" spans="10:10" ht="17.5" x14ac:dyDescent="0.35">
      <c r="J1400" s="62"/>
    </row>
    <row r="1401" spans="10:10" ht="17.5" x14ac:dyDescent="0.35">
      <c r="J1401" s="62"/>
    </row>
    <row r="1402" spans="10:10" ht="17.5" x14ac:dyDescent="0.35">
      <c r="J1402" s="62"/>
    </row>
    <row r="1403" spans="10:10" ht="17.5" x14ac:dyDescent="0.35">
      <c r="J1403" s="62"/>
    </row>
    <row r="1404" spans="10:10" ht="17.5" x14ac:dyDescent="0.35">
      <c r="J1404" s="62"/>
    </row>
    <row r="1405" spans="10:10" ht="17.5" x14ac:dyDescent="0.35">
      <c r="J1405" s="62"/>
    </row>
    <row r="1406" spans="10:10" ht="17.5" x14ac:dyDescent="0.35">
      <c r="J1406" s="62"/>
    </row>
    <row r="1407" spans="10:10" ht="17.5" x14ac:dyDescent="0.35">
      <c r="J1407" s="62"/>
    </row>
    <row r="1408" spans="10:10" ht="17.5" x14ac:dyDescent="0.35">
      <c r="J1408" s="62"/>
    </row>
    <row r="1409" spans="10:10" ht="17.5" x14ac:dyDescent="0.35">
      <c r="J1409" s="62"/>
    </row>
    <row r="1410" spans="10:10" ht="17.5" x14ac:dyDescent="0.35">
      <c r="J1410" s="62"/>
    </row>
    <row r="1411" spans="10:10" ht="17.5" x14ac:dyDescent="0.35">
      <c r="J1411" s="62"/>
    </row>
    <row r="1412" spans="10:10" ht="17.5" x14ac:dyDescent="0.35">
      <c r="J1412" s="62"/>
    </row>
    <row r="1413" spans="10:10" ht="17.5" x14ac:dyDescent="0.35">
      <c r="J1413" s="62"/>
    </row>
    <row r="1414" spans="10:10" ht="17.5" x14ac:dyDescent="0.35">
      <c r="J1414" s="62"/>
    </row>
    <row r="1415" spans="10:10" ht="17.5" x14ac:dyDescent="0.35">
      <c r="J1415" s="62"/>
    </row>
    <row r="1416" spans="10:10" ht="17.5" x14ac:dyDescent="0.35">
      <c r="J1416" s="62"/>
    </row>
    <row r="1417" spans="10:10" ht="17.5" x14ac:dyDescent="0.35">
      <c r="J1417" s="62"/>
    </row>
    <row r="1418" spans="10:10" ht="17.5" x14ac:dyDescent="0.35">
      <c r="J1418" s="62"/>
    </row>
    <row r="1419" spans="10:10" ht="17.5" x14ac:dyDescent="0.35">
      <c r="J1419" s="62"/>
    </row>
    <row r="1420" spans="10:10" ht="17.5" x14ac:dyDescent="0.35">
      <c r="J1420" s="62"/>
    </row>
    <row r="1421" spans="10:10" ht="17.5" x14ac:dyDescent="0.35">
      <c r="J1421" s="62"/>
    </row>
    <row r="1422" spans="10:10" ht="17.5" x14ac:dyDescent="0.35">
      <c r="J1422" s="62"/>
    </row>
    <row r="1423" spans="10:10" ht="17.5" x14ac:dyDescent="0.35">
      <c r="J1423" s="62"/>
    </row>
    <row r="1424" spans="10:10" ht="17.5" x14ac:dyDescent="0.35">
      <c r="J1424" s="62"/>
    </row>
    <row r="1425" spans="10:10" ht="17.5" x14ac:dyDescent="0.35">
      <c r="J1425" s="62"/>
    </row>
    <row r="1426" spans="10:10" ht="17.5" x14ac:dyDescent="0.35">
      <c r="J1426" s="62"/>
    </row>
    <row r="1427" spans="10:10" ht="17.5" x14ac:dyDescent="0.35">
      <c r="J1427" s="62"/>
    </row>
    <row r="1428" spans="10:10" ht="17.5" x14ac:dyDescent="0.35">
      <c r="J1428" s="62"/>
    </row>
    <row r="1429" spans="10:10" ht="17.5" x14ac:dyDescent="0.35">
      <c r="J1429" s="62"/>
    </row>
    <row r="1430" spans="10:10" ht="17.5" x14ac:dyDescent="0.35">
      <c r="J1430" s="62"/>
    </row>
    <row r="1431" spans="10:10" ht="17.5" x14ac:dyDescent="0.35">
      <c r="J1431" s="62"/>
    </row>
    <row r="1432" spans="10:10" ht="17.5" x14ac:dyDescent="0.35">
      <c r="J1432" s="62"/>
    </row>
    <row r="1433" spans="10:10" ht="17.5" x14ac:dyDescent="0.35">
      <c r="J1433" s="62"/>
    </row>
    <row r="1434" spans="10:10" ht="17.5" x14ac:dyDescent="0.35">
      <c r="J1434" s="62"/>
    </row>
    <row r="1435" spans="10:10" ht="17.5" x14ac:dyDescent="0.35">
      <c r="J1435" s="62"/>
    </row>
    <row r="1436" spans="10:10" ht="17.5" x14ac:dyDescent="0.35">
      <c r="J1436" s="62"/>
    </row>
    <row r="1437" spans="10:10" ht="17.5" x14ac:dyDescent="0.35">
      <c r="J1437" s="62"/>
    </row>
    <row r="1438" spans="10:10" ht="17.5" x14ac:dyDescent="0.35">
      <c r="J1438" s="62"/>
    </row>
    <row r="1439" spans="10:10" ht="17.5" x14ac:dyDescent="0.35">
      <c r="J1439" s="62"/>
    </row>
    <row r="1440" spans="10:10" ht="17.5" x14ac:dyDescent="0.35">
      <c r="J1440" s="62"/>
    </row>
    <row r="1441" spans="10:10" ht="17.5" x14ac:dyDescent="0.35">
      <c r="J1441" s="62"/>
    </row>
    <row r="1442" spans="10:10" ht="17.5" x14ac:dyDescent="0.35">
      <c r="J1442" s="62"/>
    </row>
    <row r="1443" spans="10:10" ht="17.5" x14ac:dyDescent="0.35">
      <c r="J1443" s="62"/>
    </row>
    <row r="1444" spans="10:10" ht="17.5" x14ac:dyDescent="0.35">
      <c r="J1444" s="62"/>
    </row>
    <row r="1445" spans="10:10" ht="17.5" x14ac:dyDescent="0.35">
      <c r="J1445" s="62"/>
    </row>
    <row r="1446" spans="10:10" ht="17.5" x14ac:dyDescent="0.35">
      <c r="J1446" s="62"/>
    </row>
    <row r="1447" spans="10:10" ht="17.5" x14ac:dyDescent="0.35">
      <c r="J1447" s="62"/>
    </row>
    <row r="1448" spans="10:10" ht="17.5" x14ac:dyDescent="0.35">
      <c r="J1448" s="62"/>
    </row>
    <row r="1449" spans="10:10" ht="17.5" x14ac:dyDescent="0.35">
      <c r="J1449" s="62"/>
    </row>
    <row r="1450" spans="10:10" ht="17.5" x14ac:dyDescent="0.35">
      <c r="J1450" s="62"/>
    </row>
    <row r="1451" spans="10:10" ht="17.5" x14ac:dyDescent="0.35">
      <c r="J1451" s="62"/>
    </row>
    <row r="1452" spans="10:10" ht="17.5" x14ac:dyDescent="0.35">
      <c r="J1452" s="62"/>
    </row>
    <row r="1453" spans="10:10" ht="17.5" x14ac:dyDescent="0.35">
      <c r="J1453" s="62"/>
    </row>
    <row r="1454" spans="10:10" ht="17.5" x14ac:dyDescent="0.35">
      <c r="J1454" s="62"/>
    </row>
    <row r="1455" spans="10:10" ht="17.5" x14ac:dyDescent="0.35">
      <c r="J1455" s="62"/>
    </row>
    <row r="1456" spans="10:10" ht="17.5" x14ac:dyDescent="0.35">
      <c r="J1456" s="62"/>
    </row>
    <row r="1457" spans="10:10" ht="17.5" x14ac:dyDescent="0.35">
      <c r="J1457" s="62"/>
    </row>
    <row r="1458" spans="10:10" ht="17.5" x14ac:dyDescent="0.35">
      <c r="J1458" s="62"/>
    </row>
    <row r="1459" spans="10:10" ht="17.5" x14ac:dyDescent="0.35">
      <c r="J1459" s="62"/>
    </row>
    <row r="1460" spans="10:10" ht="17.5" x14ac:dyDescent="0.35">
      <c r="J1460" s="62"/>
    </row>
    <row r="1461" spans="10:10" ht="17.5" x14ac:dyDescent="0.35">
      <c r="J1461" s="62"/>
    </row>
    <row r="1462" spans="10:10" ht="17.5" x14ac:dyDescent="0.35">
      <c r="J1462" s="62"/>
    </row>
    <row r="1463" spans="10:10" ht="17.5" x14ac:dyDescent="0.35">
      <c r="J1463" s="62"/>
    </row>
    <row r="1464" spans="10:10" ht="17.5" x14ac:dyDescent="0.35">
      <c r="J1464" s="62"/>
    </row>
    <row r="1465" spans="10:10" ht="17.5" x14ac:dyDescent="0.35">
      <c r="J1465" s="62"/>
    </row>
    <row r="1466" spans="10:10" ht="17.5" x14ac:dyDescent="0.35">
      <c r="J1466" s="62"/>
    </row>
    <row r="1467" spans="10:10" ht="17.5" x14ac:dyDescent="0.35">
      <c r="J1467" s="62"/>
    </row>
    <row r="1468" spans="10:10" ht="17.5" x14ac:dyDescent="0.35">
      <c r="J1468" s="62"/>
    </row>
    <row r="1469" spans="10:10" ht="17.5" x14ac:dyDescent="0.35">
      <c r="J1469" s="62"/>
    </row>
    <row r="1470" spans="10:10" ht="17.5" x14ac:dyDescent="0.35">
      <c r="J1470" s="62"/>
    </row>
    <row r="1471" spans="10:10" ht="17.5" x14ac:dyDescent="0.35">
      <c r="J1471" s="62"/>
    </row>
    <row r="1472" spans="10:10" ht="17.5" x14ac:dyDescent="0.35">
      <c r="J1472" s="62"/>
    </row>
    <row r="1473" spans="10:10" ht="17.5" x14ac:dyDescent="0.35">
      <c r="J1473" s="62"/>
    </row>
    <row r="1474" spans="10:10" ht="17.5" x14ac:dyDescent="0.35">
      <c r="J1474" s="62"/>
    </row>
    <row r="1475" spans="10:10" ht="17.5" x14ac:dyDescent="0.35">
      <c r="J1475" s="62"/>
    </row>
    <row r="1476" spans="10:10" ht="17.5" x14ac:dyDescent="0.35">
      <c r="J1476" s="62"/>
    </row>
    <row r="1477" spans="10:10" ht="17.5" x14ac:dyDescent="0.35">
      <c r="J1477" s="62"/>
    </row>
    <row r="1478" spans="10:10" ht="17.5" x14ac:dyDescent="0.35">
      <c r="J1478" s="62"/>
    </row>
    <row r="1479" spans="10:10" ht="17.5" x14ac:dyDescent="0.35">
      <c r="J1479" s="62"/>
    </row>
    <row r="1480" spans="10:10" ht="17.5" x14ac:dyDescent="0.35">
      <c r="J1480" s="62"/>
    </row>
    <row r="1481" spans="10:10" ht="17.5" x14ac:dyDescent="0.35">
      <c r="J1481" s="62"/>
    </row>
    <row r="1482" spans="10:10" ht="17.5" x14ac:dyDescent="0.35">
      <c r="J1482" s="62"/>
    </row>
    <row r="1483" spans="10:10" ht="17.5" x14ac:dyDescent="0.35">
      <c r="J1483" s="62"/>
    </row>
    <row r="1484" spans="10:10" ht="17.5" x14ac:dyDescent="0.35">
      <c r="J1484" s="62"/>
    </row>
    <row r="1485" spans="10:10" ht="17.5" x14ac:dyDescent="0.35">
      <c r="J1485" s="62"/>
    </row>
    <row r="1486" spans="10:10" ht="17.5" x14ac:dyDescent="0.35">
      <c r="J1486" s="62"/>
    </row>
    <row r="1487" spans="10:10" ht="17.5" x14ac:dyDescent="0.35">
      <c r="J1487" s="62"/>
    </row>
    <row r="1488" spans="10:10" ht="17.5" x14ac:dyDescent="0.35">
      <c r="J1488" s="62"/>
    </row>
    <row r="1489" spans="10:10" ht="17.5" x14ac:dyDescent="0.35">
      <c r="J1489" s="62"/>
    </row>
    <row r="1490" spans="10:10" ht="17.5" x14ac:dyDescent="0.35">
      <c r="J1490" s="62"/>
    </row>
    <row r="1491" spans="10:10" ht="17.5" x14ac:dyDescent="0.35">
      <c r="J1491" s="62"/>
    </row>
    <row r="1492" spans="10:10" ht="17.5" x14ac:dyDescent="0.35">
      <c r="J1492" s="62"/>
    </row>
    <row r="1493" spans="10:10" ht="17.5" x14ac:dyDescent="0.35">
      <c r="J1493" s="62"/>
    </row>
    <row r="1494" spans="10:10" ht="17.5" x14ac:dyDescent="0.35">
      <c r="J1494" s="62"/>
    </row>
    <row r="1495" spans="10:10" ht="17.5" x14ac:dyDescent="0.35">
      <c r="J1495" s="62"/>
    </row>
    <row r="1496" spans="10:10" ht="17.5" x14ac:dyDescent="0.35">
      <c r="J1496" s="62"/>
    </row>
    <row r="1497" spans="10:10" ht="17.5" x14ac:dyDescent="0.35">
      <c r="J1497" s="62"/>
    </row>
    <row r="1498" spans="10:10" ht="17.5" x14ac:dyDescent="0.35">
      <c r="J1498" s="62"/>
    </row>
    <row r="1499" spans="10:10" ht="17.5" x14ac:dyDescent="0.35">
      <c r="J1499" s="62"/>
    </row>
    <row r="1500" spans="10:10" ht="17.5" x14ac:dyDescent="0.35">
      <c r="J1500" s="62"/>
    </row>
    <row r="1501" spans="10:10" ht="17.5" x14ac:dyDescent="0.35">
      <c r="J1501" s="62"/>
    </row>
    <row r="1502" spans="10:10" ht="17.5" x14ac:dyDescent="0.35">
      <c r="J1502" s="62"/>
    </row>
    <row r="1503" spans="10:10" ht="17.5" x14ac:dyDescent="0.35">
      <c r="J1503" s="62"/>
    </row>
    <row r="1504" spans="10:10" ht="17.5" x14ac:dyDescent="0.35">
      <c r="J1504" s="62"/>
    </row>
    <row r="1505" spans="10:10" ht="17.5" x14ac:dyDescent="0.35">
      <c r="J1505" s="62"/>
    </row>
    <row r="1506" spans="10:10" ht="17.5" x14ac:dyDescent="0.35">
      <c r="J1506" s="62"/>
    </row>
    <row r="1507" spans="10:10" ht="17.5" x14ac:dyDescent="0.35">
      <c r="J1507" s="62"/>
    </row>
    <row r="1508" spans="10:10" ht="17.5" x14ac:dyDescent="0.35">
      <c r="J1508" s="62"/>
    </row>
    <row r="1509" spans="10:10" ht="17.5" x14ac:dyDescent="0.35">
      <c r="J1509" s="62"/>
    </row>
    <row r="1510" spans="10:10" ht="17.5" x14ac:dyDescent="0.35">
      <c r="J1510" s="62"/>
    </row>
    <row r="1511" spans="10:10" ht="17.5" x14ac:dyDescent="0.35">
      <c r="J1511" s="62"/>
    </row>
    <row r="1512" spans="10:10" ht="17.5" x14ac:dyDescent="0.35">
      <c r="J1512" s="62"/>
    </row>
    <row r="1513" spans="10:10" ht="17.5" x14ac:dyDescent="0.35">
      <c r="J1513" s="62"/>
    </row>
    <row r="1514" spans="10:10" ht="17.5" x14ac:dyDescent="0.35">
      <c r="J1514" s="62"/>
    </row>
    <row r="1515" spans="10:10" ht="17.5" x14ac:dyDescent="0.35">
      <c r="J1515" s="62"/>
    </row>
    <row r="1516" spans="10:10" ht="17.5" x14ac:dyDescent="0.35">
      <c r="J1516" s="62"/>
    </row>
    <row r="1517" spans="10:10" ht="17.5" x14ac:dyDescent="0.35">
      <c r="J1517" s="62"/>
    </row>
    <row r="1518" spans="10:10" ht="17.5" x14ac:dyDescent="0.35">
      <c r="J1518" s="62"/>
    </row>
    <row r="1519" spans="10:10" ht="17.5" x14ac:dyDescent="0.35">
      <c r="J1519" s="62"/>
    </row>
    <row r="1520" spans="10:10" ht="17.5" x14ac:dyDescent="0.35">
      <c r="J1520" s="62"/>
    </row>
    <row r="1521" spans="10:10" ht="17.5" x14ac:dyDescent="0.35">
      <c r="J1521" s="62"/>
    </row>
    <row r="1522" spans="10:10" ht="17.5" x14ac:dyDescent="0.35">
      <c r="J1522" s="62"/>
    </row>
    <row r="1523" spans="10:10" ht="17.5" x14ac:dyDescent="0.35">
      <c r="J1523" s="62"/>
    </row>
    <row r="1524" spans="10:10" ht="17.5" x14ac:dyDescent="0.35">
      <c r="J1524" s="62"/>
    </row>
    <row r="1525" spans="10:10" ht="17.5" x14ac:dyDescent="0.35">
      <c r="J1525" s="62"/>
    </row>
    <row r="1526" spans="10:10" ht="17.5" x14ac:dyDescent="0.35">
      <c r="J1526" s="62"/>
    </row>
    <row r="1527" spans="10:10" ht="17.5" x14ac:dyDescent="0.35">
      <c r="J1527" s="62"/>
    </row>
    <row r="1528" spans="10:10" ht="17.5" x14ac:dyDescent="0.35">
      <c r="J1528" s="62"/>
    </row>
    <row r="1529" spans="10:10" ht="17.5" x14ac:dyDescent="0.35">
      <c r="J1529" s="62"/>
    </row>
    <row r="1530" spans="10:10" ht="17.5" x14ac:dyDescent="0.35">
      <c r="J1530" s="62"/>
    </row>
    <row r="1531" spans="10:10" ht="17.5" x14ac:dyDescent="0.35">
      <c r="J1531" s="62"/>
    </row>
    <row r="1532" spans="10:10" ht="17.5" x14ac:dyDescent="0.35">
      <c r="J1532" s="62"/>
    </row>
    <row r="1533" spans="10:10" ht="17.5" x14ac:dyDescent="0.35">
      <c r="J1533" s="62"/>
    </row>
    <row r="1534" spans="10:10" ht="17.5" x14ac:dyDescent="0.35">
      <c r="J1534" s="62"/>
    </row>
    <row r="1535" spans="10:10" ht="17.5" x14ac:dyDescent="0.35">
      <c r="J1535" s="62"/>
    </row>
    <row r="1536" spans="10:10" ht="17.5" x14ac:dyDescent="0.35">
      <c r="J1536" s="62"/>
    </row>
    <row r="1537" spans="10:10" ht="17.5" x14ac:dyDescent="0.35">
      <c r="J1537" s="62"/>
    </row>
    <row r="1538" spans="10:10" ht="17.5" x14ac:dyDescent="0.35">
      <c r="J1538" s="62"/>
    </row>
    <row r="1539" spans="10:10" ht="17.5" x14ac:dyDescent="0.35">
      <c r="J1539" s="62"/>
    </row>
    <row r="1540" spans="10:10" ht="17.5" x14ac:dyDescent="0.35">
      <c r="J1540" s="62"/>
    </row>
    <row r="1541" spans="10:10" ht="17.5" x14ac:dyDescent="0.35">
      <c r="J1541" s="62"/>
    </row>
    <row r="1542" spans="10:10" ht="17.5" x14ac:dyDescent="0.35">
      <c r="J1542" s="62"/>
    </row>
    <row r="1543" spans="10:10" ht="17.5" x14ac:dyDescent="0.35">
      <c r="J1543" s="62"/>
    </row>
    <row r="1544" spans="10:10" ht="17.5" x14ac:dyDescent="0.35">
      <c r="J1544" s="62"/>
    </row>
    <row r="1545" spans="10:10" ht="17.5" x14ac:dyDescent="0.35">
      <c r="J1545" s="62"/>
    </row>
    <row r="1546" spans="10:10" ht="17.5" x14ac:dyDescent="0.35">
      <c r="J1546" s="62"/>
    </row>
    <row r="1547" spans="10:10" ht="17.5" x14ac:dyDescent="0.35">
      <c r="J1547" s="62"/>
    </row>
    <row r="1548" spans="10:10" ht="17.5" x14ac:dyDescent="0.35">
      <c r="J1548" s="62"/>
    </row>
    <row r="1549" spans="10:10" ht="17.5" x14ac:dyDescent="0.35">
      <c r="J1549" s="62"/>
    </row>
    <row r="1550" spans="10:10" ht="17.5" x14ac:dyDescent="0.35">
      <c r="J1550" s="62"/>
    </row>
    <row r="1551" spans="10:10" ht="17.5" x14ac:dyDescent="0.35">
      <c r="J1551" s="62"/>
    </row>
    <row r="1552" spans="10:10" ht="17.5" x14ac:dyDescent="0.35">
      <c r="J1552" s="62"/>
    </row>
    <row r="1553" spans="10:10" ht="17.5" x14ac:dyDescent="0.35">
      <c r="J1553" s="62"/>
    </row>
    <row r="1554" spans="10:10" ht="17.5" x14ac:dyDescent="0.35">
      <c r="J1554" s="62"/>
    </row>
    <row r="1555" spans="10:10" ht="17.5" x14ac:dyDescent="0.35">
      <c r="J1555" s="62"/>
    </row>
    <row r="1556" spans="10:10" ht="17.5" x14ac:dyDescent="0.35">
      <c r="J1556" s="62"/>
    </row>
    <row r="1557" spans="10:10" ht="17.5" x14ac:dyDescent="0.35">
      <c r="J1557" s="62"/>
    </row>
    <row r="1558" spans="10:10" ht="17.5" x14ac:dyDescent="0.35">
      <c r="J1558" s="62"/>
    </row>
    <row r="1559" spans="10:10" ht="17.5" x14ac:dyDescent="0.35">
      <c r="J1559" s="62"/>
    </row>
    <row r="1560" spans="10:10" ht="17.5" x14ac:dyDescent="0.35">
      <c r="J1560" s="62"/>
    </row>
    <row r="1561" spans="10:10" ht="17.5" x14ac:dyDescent="0.35">
      <c r="J1561" s="62"/>
    </row>
    <row r="1562" spans="10:10" ht="17.5" x14ac:dyDescent="0.35">
      <c r="J1562" s="62"/>
    </row>
    <row r="1563" spans="10:10" ht="17.5" x14ac:dyDescent="0.35">
      <c r="J1563" s="62"/>
    </row>
    <row r="1564" spans="10:10" ht="17.5" x14ac:dyDescent="0.35">
      <c r="J1564" s="62"/>
    </row>
    <row r="1565" spans="10:10" ht="17.5" x14ac:dyDescent="0.35">
      <c r="J1565" s="62"/>
    </row>
    <row r="1566" spans="10:10" ht="17.5" x14ac:dyDescent="0.35">
      <c r="J1566" s="62"/>
    </row>
    <row r="1567" spans="10:10" ht="17.5" x14ac:dyDescent="0.35">
      <c r="J1567" s="62"/>
    </row>
    <row r="1568" spans="10:10" ht="17.5" x14ac:dyDescent="0.35">
      <c r="J1568" s="62"/>
    </row>
    <row r="1569" spans="10:10" ht="17.5" x14ac:dyDescent="0.35">
      <c r="J1569" s="62"/>
    </row>
    <row r="1570" spans="10:10" ht="17.5" x14ac:dyDescent="0.35">
      <c r="J1570" s="62"/>
    </row>
    <row r="1571" spans="10:10" ht="17.5" x14ac:dyDescent="0.35">
      <c r="J1571" s="62"/>
    </row>
    <row r="1572" spans="10:10" ht="17.5" x14ac:dyDescent="0.35">
      <c r="J1572" s="62"/>
    </row>
    <row r="1573" spans="10:10" ht="17.5" x14ac:dyDescent="0.35">
      <c r="J1573" s="62"/>
    </row>
    <row r="1574" spans="10:10" ht="17.5" x14ac:dyDescent="0.35">
      <c r="J1574" s="62"/>
    </row>
    <row r="1575" spans="10:10" ht="17.5" x14ac:dyDescent="0.35">
      <c r="J1575" s="62"/>
    </row>
    <row r="1576" spans="10:10" ht="17.5" x14ac:dyDescent="0.35">
      <c r="J1576" s="62"/>
    </row>
    <row r="1577" spans="10:10" ht="17.5" x14ac:dyDescent="0.35">
      <c r="J1577" s="62"/>
    </row>
    <row r="1578" spans="10:10" ht="17.5" x14ac:dyDescent="0.35">
      <c r="J1578" s="62"/>
    </row>
    <row r="1579" spans="10:10" ht="17.5" x14ac:dyDescent="0.35">
      <c r="J1579" s="62"/>
    </row>
    <row r="1580" spans="10:10" ht="17.5" x14ac:dyDescent="0.35">
      <c r="J1580" s="62"/>
    </row>
    <row r="1581" spans="10:10" ht="17.5" x14ac:dyDescent="0.35">
      <c r="J1581" s="62"/>
    </row>
    <row r="1582" spans="10:10" ht="17.5" x14ac:dyDescent="0.35">
      <c r="J1582" s="62"/>
    </row>
    <row r="1583" spans="10:10" ht="17.5" x14ac:dyDescent="0.35">
      <c r="J1583" s="62"/>
    </row>
    <row r="1584" spans="10:10" ht="17.5" x14ac:dyDescent="0.35">
      <c r="J1584" s="62"/>
    </row>
    <row r="1585" spans="10:10" ht="17.5" x14ac:dyDescent="0.35">
      <c r="J1585" s="62"/>
    </row>
    <row r="1586" spans="10:10" ht="17.5" x14ac:dyDescent="0.35">
      <c r="J1586" s="62"/>
    </row>
    <row r="1587" spans="10:10" ht="17.5" x14ac:dyDescent="0.35">
      <c r="J1587" s="62"/>
    </row>
    <row r="1588" spans="10:10" ht="17.5" x14ac:dyDescent="0.35">
      <c r="J1588" s="62"/>
    </row>
    <row r="1589" spans="10:10" ht="17.5" x14ac:dyDescent="0.35">
      <c r="J1589" s="62"/>
    </row>
    <row r="1590" spans="10:10" ht="17.5" x14ac:dyDescent="0.35">
      <c r="J1590" s="62"/>
    </row>
    <row r="1591" spans="10:10" ht="17.5" x14ac:dyDescent="0.35">
      <c r="J1591" s="62"/>
    </row>
    <row r="1592" spans="10:10" ht="17.5" x14ac:dyDescent="0.35">
      <c r="J1592" s="62"/>
    </row>
    <row r="1593" spans="10:10" ht="17.5" x14ac:dyDescent="0.35">
      <c r="J1593" s="62"/>
    </row>
    <row r="1594" spans="10:10" ht="17.5" x14ac:dyDescent="0.35">
      <c r="J1594" s="62"/>
    </row>
    <row r="1595" spans="10:10" ht="17.5" x14ac:dyDescent="0.35">
      <c r="J1595" s="62"/>
    </row>
    <row r="1596" spans="10:10" ht="17.5" x14ac:dyDescent="0.35">
      <c r="J1596" s="62"/>
    </row>
    <row r="1597" spans="10:10" ht="17.5" x14ac:dyDescent="0.35">
      <c r="J1597" s="62"/>
    </row>
    <row r="1598" spans="10:10" ht="17.5" x14ac:dyDescent="0.35">
      <c r="J1598" s="62"/>
    </row>
    <row r="1599" spans="10:10" ht="17.5" x14ac:dyDescent="0.35">
      <c r="J1599" s="62"/>
    </row>
    <row r="1600" spans="10:10" ht="17.5" x14ac:dyDescent="0.35">
      <c r="J1600" s="62"/>
    </row>
    <row r="1601" spans="10:10" ht="17.5" x14ac:dyDescent="0.35">
      <c r="J1601" s="62"/>
    </row>
    <row r="1602" spans="10:10" ht="17.5" x14ac:dyDescent="0.35">
      <c r="J1602" s="62"/>
    </row>
    <row r="1603" spans="10:10" ht="17.5" x14ac:dyDescent="0.35">
      <c r="J1603" s="62"/>
    </row>
    <row r="1604" spans="10:10" ht="17.5" x14ac:dyDescent="0.35">
      <c r="J1604" s="62"/>
    </row>
    <row r="1605" spans="10:10" ht="17.5" x14ac:dyDescent="0.35">
      <c r="J1605" s="62"/>
    </row>
    <row r="1606" spans="10:10" ht="17.5" x14ac:dyDescent="0.35">
      <c r="J1606" s="62"/>
    </row>
    <row r="1607" spans="10:10" ht="17.5" x14ac:dyDescent="0.35">
      <c r="J1607" s="62"/>
    </row>
    <row r="1608" spans="10:10" ht="17.5" x14ac:dyDescent="0.35">
      <c r="J1608" s="62"/>
    </row>
    <row r="1609" spans="10:10" ht="17.5" x14ac:dyDescent="0.35">
      <c r="J1609" s="62"/>
    </row>
    <row r="1610" spans="10:10" ht="17.5" x14ac:dyDescent="0.35">
      <c r="J1610" s="62"/>
    </row>
    <row r="1611" spans="10:10" ht="17.5" x14ac:dyDescent="0.35">
      <c r="J1611" s="62"/>
    </row>
    <row r="1612" spans="10:10" ht="17.5" x14ac:dyDescent="0.35">
      <c r="J1612" s="62"/>
    </row>
    <row r="1613" spans="10:10" ht="17.5" x14ac:dyDescent="0.35">
      <c r="J1613" s="62"/>
    </row>
    <row r="1614" spans="10:10" ht="17.5" x14ac:dyDescent="0.35">
      <c r="J1614" s="62"/>
    </row>
    <row r="1615" spans="10:10" ht="17.5" x14ac:dyDescent="0.35">
      <c r="J1615" s="62"/>
    </row>
    <row r="1616" spans="10:10" ht="17.5" x14ac:dyDescent="0.35">
      <c r="J1616" s="62"/>
    </row>
    <row r="1617" spans="10:10" ht="17.5" x14ac:dyDescent="0.35">
      <c r="J1617" s="62"/>
    </row>
    <row r="1618" spans="10:10" ht="17.5" x14ac:dyDescent="0.35">
      <c r="J1618" s="62"/>
    </row>
    <row r="1619" spans="10:10" ht="17.5" x14ac:dyDescent="0.35">
      <c r="J1619" s="62"/>
    </row>
    <row r="1620" spans="10:10" ht="17.5" x14ac:dyDescent="0.35">
      <c r="J1620" s="62"/>
    </row>
    <row r="1621" spans="10:10" ht="17.5" x14ac:dyDescent="0.35">
      <c r="J1621" s="62"/>
    </row>
    <row r="1622" spans="10:10" ht="17.5" x14ac:dyDescent="0.35">
      <c r="J1622" s="62"/>
    </row>
    <row r="1623" spans="10:10" ht="17.5" x14ac:dyDescent="0.35">
      <c r="J1623" s="62"/>
    </row>
    <row r="1624" spans="10:10" ht="17.5" x14ac:dyDescent="0.35">
      <c r="J1624" s="62"/>
    </row>
    <row r="1625" spans="10:10" ht="17.5" x14ac:dyDescent="0.35">
      <c r="J1625" s="62"/>
    </row>
    <row r="1626" spans="10:10" ht="17.5" x14ac:dyDescent="0.35">
      <c r="J1626" s="62"/>
    </row>
    <row r="1627" spans="10:10" ht="17.5" x14ac:dyDescent="0.35">
      <c r="J1627" s="62"/>
    </row>
    <row r="1628" spans="10:10" ht="17.5" x14ac:dyDescent="0.35">
      <c r="J1628" s="62"/>
    </row>
    <row r="1629" spans="10:10" ht="17.5" x14ac:dyDescent="0.35">
      <c r="J1629" s="62"/>
    </row>
    <row r="1630" spans="10:10" ht="17.5" x14ac:dyDescent="0.35">
      <c r="J1630" s="62"/>
    </row>
    <row r="1631" spans="10:10" ht="17.5" x14ac:dyDescent="0.35">
      <c r="J1631" s="62"/>
    </row>
    <row r="1632" spans="10:10" ht="17.5" x14ac:dyDescent="0.35">
      <c r="J1632" s="62"/>
    </row>
    <row r="1633" spans="10:10" ht="17.5" x14ac:dyDescent="0.35">
      <c r="J1633" s="62"/>
    </row>
    <row r="1634" spans="10:10" ht="17.5" x14ac:dyDescent="0.35">
      <c r="J1634" s="62"/>
    </row>
    <row r="1635" spans="10:10" ht="17.5" x14ac:dyDescent="0.35">
      <c r="J1635" s="62"/>
    </row>
    <row r="1636" spans="10:10" ht="17.5" x14ac:dyDescent="0.35">
      <c r="J1636" s="62"/>
    </row>
    <row r="1637" spans="10:10" ht="17.5" x14ac:dyDescent="0.35">
      <c r="J1637" s="62"/>
    </row>
    <row r="1638" spans="10:10" ht="17.5" x14ac:dyDescent="0.35">
      <c r="J1638" s="62"/>
    </row>
    <row r="1639" spans="10:10" ht="17.5" x14ac:dyDescent="0.35">
      <c r="J1639" s="62"/>
    </row>
    <row r="1640" spans="10:10" ht="17.5" x14ac:dyDescent="0.35">
      <c r="J1640" s="62"/>
    </row>
    <row r="1641" spans="10:10" ht="17.5" x14ac:dyDescent="0.35">
      <c r="J1641" s="62"/>
    </row>
    <row r="1642" spans="10:10" ht="17.5" x14ac:dyDescent="0.35">
      <c r="J1642" s="62"/>
    </row>
    <row r="1643" spans="10:10" ht="17.5" x14ac:dyDescent="0.35">
      <c r="J1643" s="62"/>
    </row>
    <row r="1644" spans="10:10" ht="17.5" x14ac:dyDescent="0.35">
      <c r="J1644" s="62"/>
    </row>
    <row r="1645" spans="10:10" ht="17.5" x14ac:dyDescent="0.35">
      <c r="J1645" s="62"/>
    </row>
    <row r="1646" spans="10:10" ht="17.5" x14ac:dyDescent="0.35">
      <c r="J1646" s="62"/>
    </row>
    <row r="1647" spans="10:10" ht="17.5" x14ac:dyDescent="0.35">
      <c r="J1647" s="62"/>
    </row>
    <row r="1648" spans="10:10" ht="17.5" x14ac:dyDescent="0.35">
      <c r="J1648" s="62"/>
    </row>
    <row r="1649" spans="10:10" ht="17.5" x14ac:dyDescent="0.35">
      <c r="J1649" s="62"/>
    </row>
    <row r="1650" spans="10:10" ht="17.5" x14ac:dyDescent="0.35">
      <c r="J1650" s="62"/>
    </row>
    <row r="1651" spans="10:10" ht="17.5" x14ac:dyDescent="0.35">
      <c r="J1651" s="62"/>
    </row>
    <row r="1652" spans="10:10" ht="17.5" x14ac:dyDescent="0.35">
      <c r="J1652" s="62"/>
    </row>
    <row r="1653" spans="10:10" ht="17.5" x14ac:dyDescent="0.35">
      <c r="J1653" s="62"/>
    </row>
    <row r="1654" spans="10:10" ht="17.5" x14ac:dyDescent="0.35">
      <c r="J1654" s="62"/>
    </row>
    <row r="1655" spans="10:10" ht="17.5" x14ac:dyDescent="0.35">
      <c r="J1655" s="62"/>
    </row>
    <row r="1656" spans="10:10" ht="17.5" x14ac:dyDescent="0.35">
      <c r="J1656" s="62"/>
    </row>
    <row r="1657" spans="10:10" ht="17.5" x14ac:dyDescent="0.35">
      <c r="J1657" s="62"/>
    </row>
    <row r="1658" spans="10:10" ht="17.5" x14ac:dyDescent="0.35">
      <c r="J1658" s="62"/>
    </row>
    <row r="1659" spans="10:10" ht="17.5" x14ac:dyDescent="0.35">
      <c r="J1659" s="62"/>
    </row>
    <row r="1660" spans="10:10" ht="17.5" x14ac:dyDescent="0.35">
      <c r="J1660" s="62"/>
    </row>
    <row r="1661" spans="10:10" ht="17.5" x14ac:dyDescent="0.35">
      <c r="J1661" s="62"/>
    </row>
    <row r="1662" spans="10:10" ht="17.5" x14ac:dyDescent="0.35">
      <c r="J1662" s="62"/>
    </row>
    <row r="1663" spans="10:10" ht="17.5" x14ac:dyDescent="0.35">
      <c r="J1663" s="62"/>
    </row>
    <row r="1664" spans="10:10" ht="17.5" x14ac:dyDescent="0.35">
      <c r="J1664" s="62"/>
    </row>
    <row r="1665" spans="10:10" ht="17.5" x14ac:dyDescent="0.35">
      <c r="J1665" s="62"/>
    </row>
    <row r="1666" spans="10:10" ht="17.5" x14ac:dyDescent="0.35">
      <c r="J1666" s="62"/>
    </row>
    <row r="1667" spans="10:10" ht="17.5" x14ac:dyDescent="0.35">
      <c r="J1667" s="62"/>
    </row>
    <row r="1668" spans="10:10" ht="17.5" x14ac:dyDescent="0.35">
      <c r="J1668" s="62"/>
    </row>
    <row r="1669" spans="10:10" ht="17.5" x14ac:dyDescent="0.35">
      <c r="J1669" s="62"/>
    </row>
    <row r="1670" spans="10:10" ht="17.5" x14ac:dyDescent="0.35">
      <c r="J1670" s="62"/>
    </row>
    <row r="1671" spans="10:10" ht="17.5" x14ac:dyDescent="0.35">
      <c r="J1671" s="62"/>
    </row>
    <row r="1672" spans="10:10" ht="17.5" x14ac:dyDescent="0.35">
      <c r="J1672" s="62"/>
    </row>
    <row r="1673" spans="10:10" ht="17.5" x14ac:dyDescent="0.35">
      <c r="J1673" s="62"/>
    </row>
    <row r="1674" spans="10:10" ht="17.5" x14ac:dyDescent="0.35">
      <c r="J1674" s="62"/>
    </row>
    <row r="1675" spans="10:10" ht="17.5" x14ac:dyDescent="0.35">
      <c r="J1675" s="62"/>
    </row>
    <row r="1676" spans="10:10" ht="17.5" x14ac:dyDescent="0.35">
      <c r="J1676" s="62"/>
    </row>
    <row r="1677" spans="10:10" ht="17.5" x14ac:dyDescent="0.35">
      <c r="J1677" s="62"/>
    </row>
    <row r="1678" spans="10:10" ht="17.5" x14ac:dyDescent="0.35">
      <c r="J1678" s="62"/>
    </row>
    <row r="1679" spans="10:10" ht="17.5" x14ac:dyDescent="0.35">
      <c r="J1679" s="62"/>
    </row>
    <row r="1680" spans="10:10" ht="17.5" x14ac:dyDescent="0.35">
      <c r="J1680" s="62"/>
    </row>
    <row r="1681" spans="10:10" ht="17.5" x14ac:dyDescent="0.35">
      <c r="J1681" s="62"/>
    </row>
    <row r="1682" spans="10:10" ht="17.5" x14ac:dyDescent="0.35">
      <c r="J1682" s="62"/>
    </row>
    <row r="1683" spans="10:10" ht="17.5" x14ac:dyDescent="0.35">
      <c r="J1683" s="62"/>
    </row>
    <row r="1684" spans="10:10" ht="17.5" x14ac:dyDescent="0.35">
      <c r="J1684" s="62"/>
    </row>
    <row r="1685" spans="10:10" ht="17.5" x14ac:dyDescent="0.35">
      <c r="J1685" s="62"/>
    </row>
    <row r="1686" spans="10:10" ht="17.5" x14ac:dyDescent="0.35">
      <c r="J1686" s="62"/>
    </row>
    <row r="1687" spans="10:10" ht="17.5" x14ac:dyDescent="0.35">
      <c r="J1687" s="62"/>
    </row>
    <row r="1688" spans="10:10" ht="17.5" x14ac:dyDescent="0.35">
      <c r="J1688" s="62"/>
    </row>
    <row r="1689" spans="10:10" ht="17.5" x14ac:dyDescent="0.35">
      <c r="J1689" s="62"/>
    </row>
    <row r="1690" spans="10:10" ht="17.5" x14ac:dyDescent="0.35">
      <c r="J1690" s="62"/>
    </row>
    <row r="1691" spans="10:10" ht="17.5" x14ac:dyDescent="0.35">
      <c r="J1691" s="62"/>
    </row>
    <row r="1692" spans="10:10" ht="17.5" x14ac:dyDescent="0.35">
      <c r="J1692" s="62"/>
    </row>
    <row r="1693" spans="10:10" ht="17.5" x14ac:dyDescent="0.35">
      <c r="J1693" s="62"/>
    </row>
    <row r="1694" spans="10:10" ht="17.5" x14ac:dyDescent="0.35">
      <c r="J1694" s="62"/>
    </row>
    <row r="1695" spans="10:10" ht="17.5" x14ac:dyDescent="0.35">
      <c r="J1695" s="62"/>
    </row>
    <row r="1696" spans="10:10" ht="17.5" x14ac:dyDescent="0.35">
      <c r="J1696" s="62"/>
    </row>
    <row r="1697" spans="10:10" ht="17.5" x14ac:dyDescent="0.35">
      <c r="J1697" s="62"/>
    </row>
    <row r="1698" spans="10:10" ht="17.5" x14ac:dyDescent="0.35">
      <c r="J1698" s="62"/>
    </row>
    <row r="1699" spans="10:10" ht="17.5" x14ac:dyDescent="0.35">
      <c r="J1699" s="62"/>
    </row>
    <row r="1700" spans="10:10" ht="17.5" x14ac:dyDescent="0.35">
      <c r="J1700" s="62"/>
    </row>
    <row r="1701" spans="10:10" ht="17.5" x14ac:dyDescent="0.35">
      <c r="J1701" s="62"/>
    </row>
    <row r="1702" spans="10:10" ht="17.5" x14ac:dyDescent="0.35">
      <c r="J1702" s="62"/>
    </row>
    <row r="1703" spans="10:10" ht="17.5" x14ac:dyDescent="0.35">
      <c r="J1703" s="62"/>
    </row>
    <row r="1704" spans="10:10" ht="17.5" x14ac:dyDescent="0.35">
      <c r="J1704" s="62"/>
    </row>
    <row r="1705" spans="10:10" ht="17.5" x14ac:dyDescent="0.35">
      <c r="J1705" s="62"/>
    </row>
    <row r="1706" spans="10:10" ht="17.5" x14ac:dyDescent="0.35">
      <c r="J1706" s="62"/>
    </row>
    <row r="1707" spans="10:10" ht="17.5" x14ac:dyDescent="0.35">
      <c r="J1707" s="62"/>
    </row>
    <row r="1708" spans="10:10" ht="17.5" x14ac:dyDescent="0.35">
      <c r="J1708" s="62"/>
    </row>
    <row r="1709" spans="10:10" ht="17.5" x14ac:dyDescent="0.35">
      <c r="J1709" s="62"/>
    </row>
    <row r="1710" spans="10:10" ht="17.5" x14ac:dyDescent="0.35">
      <c r="J1710" s="62"/>
    </row>
    <row r="1711" spans="10:10" ht="17.5" x14ac:dyDescent="0.35">
      <c r="J1711" s="62"/>
    </row>
    <row r="1712" spans="10:10" ht="17.5" x14ac:dyDescent="0.35">
      <c r="J1712" s="62"/>
    </row>
    <row r="1713" spans="10:10" ht="17.5" x14ac:dyDescent="0.35">
      <c r="J1713" s="62"/>
    </row>
    <row r="1714" spans="10:10" ht="17.5" x14ac:dyDescent="0.35">
      <c r="J1714" s="62"/>
    </row>
    <row r="1715" spans="10:10" ht="17.5" x14ac:dyDescent="0.35">
      <c r="J1715" s="62"/>
    </row>
    <row r="1716" spans="10:10" ht="17.5" x14ac:dyDescent="0.35">
      <c r="J1716" s="62"/>
    </row>
    <row r="1717" spans="10:10" ht="17.5" x14ac:dyDescent="0.35">
      <c r="J1717" s="62"/>
    </row>
    <row r="1718" spans="10:10" ht="17.5" x14ac:dyDescent="0.35">
      <c r="J1718" s="62"/>
    </row>
    <row r="1719" spans="10:10" ht="17.5" x14ac:dyDescent="0.35">
      <c r="J1719" s="62"/>
    </row>
    <row r="1720" spans="10:10" ht="17.5" x14ac:dyDescent="0.35">
      <c r="J1720" s="62"/>
    </row>
    <row r="1721" spans="10:10" ht="17.5" x14ac:dyDescent="0.35">
      <c r="J1721" s="62"/>
    </row>
    <row r="1722" spans="10:10" ht="17.5" x14ac:dyDescent="0.35">
      <c r="J1722" s="62"/>
    </row>
    <row r="1723" spans="10:10" ht="17.5" x14ac:dyDescent="0.35">
      <c r="J1723" s="62"/>
    </row>
    <row r="1724" spans="10:10" ht="17.5" x14ac:dyDescent="0.35">
      <c r="J1724" s="62"/>
    </row>
    <row r="1725" spans="10:10" ht="17.5" x14ac:dyDescent="0.35">
      <c r="J1725" s="62"/>
    </row>
    <row r="1726" spans="10:10" ht="17.5" x14ac:dyDescent="0.35">
      <c r="J1726" s="62"/>
    </row>
    <row r="1727" spans="10:10" ht="17.5" x14ac:dyDescent="0.35">
      <c r="J1727" s="62"/>
    </row>
    <row r="1728" spans="10:10" ht="17.5" x14ac:dyDescent="0.35">
      <c r="J1728" s="62"/>
    </row>
    <row r="1729" spans="10:10" ht="17.5" x14ac:dyDescent="0.35">
      <c r="J1729" s="62"/>
    </row>
    <row r="1730" spans="10:10" ht="17.5" x14ac:dyDescent="0.35">
      <c r="J1730" s="62"/>
    </row>
    <row r="1731" spans="10:10" ht="17.5" x14ac:dyDescent="0.35">
      <c r="J1731" s="62"/>
    </row>
    <row r="1732" spans="10:10" ht="17.5" x14ac:dyDescent="0.35">
      <c r="J1732" s="62"/>
    </row>
    <row r="1733" spans="10:10" ht="17.5" x14ac:dyDescent="0.35">
      <c r="J1733" s="62"/>
    </row>
    <row r="1734" spans="10:10" ht="17.5" x14ac:dyDescent="0.35">
      <c r="J1734" s="62"/>
    </row>
    <row r="1735" spans="10:10" ht="17.5" x14ac:dyDescent="0.35">
      <c r="J1735" s="62"/>
    </row>
    <row r="1736" spans="10:10" ht="17.5" x14ac:dyDescent="0.35">
      <c r="J1736" s="62"/>
    </row>
    <row r="1737" spans="10:10" ht="17.5" x14ac:dyDescent="0.35">
      <c r="J1737" s="62"/>
    </row>
    <row r="1738" spans="10:10" ht="17.5" x14ac:dyDescent="0.35">
      <c r="J1738" s="62"/>
    </row>
    <row r="1739" spans="10:10" ht="17.5" x14ac:dyDescent="0.35">
      <c r="J1739" s="62"/>
    </row>
    <row r="1740" spans="10:10" ht="17.5" x14ac:dyDescent="0.35">
      <c r="J1740" s="62"/>
    </row>
    <row r="1741" spans="10:10" ht="17.5" x14ac:dyDescent="0.35">
      <c r="J1741" s="62"/>
    </row>
    <row r="1742" spans="10:10" ht="17.5" x14ac:dyDescent="0.35">
      <c r="J1742" s="62"/>
    </row>
    <row r="1743" spans="10:10" ht="17.5" x14ac:dyDescent="0.35">
      <c r="J1743" s="62"/>
    </row>
    <row r="1744" spans="10:10" ht="17.5" x14ac:dyDescent="0.35">
      <c r="J1744" s="62"/>
    </row>
    <row r="1745" spans="10:10" ht="17.5" x14ac:dyDescent="0.35">
      <c r="J1745" s="62"/>
    </row>
    <row r="1746" spans="10:10" ht="17.5" x14ac:dyDescent="0.35">
      <c r="J1746" s="62"/>
    </row>
    <row r="1747" spans="10:10" ht="17.5" x14ac:dyDescent="0.35">
      <c r="J1747" s="62"/>
    </row>
    <row r="1748" spans="10:10" ht="17.5" x14ac:dyDescent="0.35">
      <c r="J1748" s="62"/>
    </row>
    <row r="1749" spans="10:10" ht="17.5" x14ac:dyDescent="0.35">
      <c r="J1749" s="62"/>
    </row>
    <row r="1750" spans="10:10" ht="17.5" x14ac:dyDescent="0.35">
      <c r="J1750" s="62"/>
    </row>
    <row r="1751" spans="10:10" ht="17.5" x14ac:dyDescent="0.35">
      <c r="J1751" s="62"/>
    </row>
    <row r="1752" spans="10:10" ht="17.5" x14ac:dyDescent="0.35">
      <c r="J1752" s="62"/>
    </row>
    <row r="1753" spans="10:10" ht="17.5" x14ac:dyDescent="0.35">
      <c r="J1753" s="62"/>
    </row>
    <row r="1754" spans="10:10" ht="17.5" x14ac:dyDescent="0.35">
      <c r="J1754" s="62"/>
    </row>
    <row r="1755" spans="10:10" ht="17.5" x14ac:dyDescent="0.35">
      <c r="J1755" s="62"/>
    </row>
    <row r="1756" spans="10:10" ht="17.5" x14ac:dyDescent="0.35">
      <c r="J1756" s="62"/>
    </row>
    <row r="1757" spans="10:10" ht="17.5" x14ac:dyDescent="0.35">
      <c r="J1757" s="62"/>
    </row>
    <row r="1758" spans="10:10" ht="17.5" x14ac:dyDescent="0.35">
      <c r="J1758" s="62"/>
    </row>
    <row r="1759" spans="10:10" ht="17.5" x14ac:dyDescent="0.35">
      <c r="J1759" s="62"/>
    </row>
    <row r="1760" spans="10:10" ht="17.5" x14ac:dyDescent="0.35">
      <c r="J1760" s="62"/>
    </row>
    <row r="1761" spans="10:10" ht="17.5" x14ac:dyDescent="0.35">
      <c r="J1761" s="62"/>
    </row>
    <row r="1762" spans="10:10" ht="17.5" x14ac:dyDescent="0.35">
      <c r="J1762" s="62"/>
    </row>
    <row r="1763" spans="10:10" ht="17.5" x14ac:dyDescent="0.35">
      <c r="J1763" s="62"/>
    </row>
    <row r="1764" spans="10:10" ht="17.5" x14ac:dyDescent="0.35">
      <c r="J1764" s="62"/>
    </row>
    <row r="1765" spans="10:10" ht="17.5" x14ac:dyDescent="0.35">
      <c r="J1765" s="62"/>
    </row>
    <row r="1766" spans="10:10" ht="17.5" x14ac:dyDescent="0.35">
      <c r="J1766" s="62"/>
    </row>
    <row r="1767" spans="10:10" ht="17.5" x14ac:dyDescent="0.35">
      <c r="J1767" s="62"/>
    </row>
    <row r="1768" spans="10:10" ht="17.5" x14ac:dyDescent="0.35">
      <c r="J1768" s="62"/>
    </row>
    <row r="1769" spans="10:10" ht="17.5" x14ac:dyDescent="0.35">
      <c r="J1769" s="62"/>
    </row>
    <row r="1770" spans="10:10" ht="17.5" x14ac:dyDescent="0.35">
      <c r="J1770" s="62"/>
    </row>
    <row r="1771" spans="10:10" ht="17.5" x14ac:dyDescent="0.35">
      <c r="J1771" s="62"/>
    </row>
    <row r="1772" spans="10:10" ht="17.5" x14ac:dyDescent="0.35">
      <c r="J1772" s="62"/>
    </row>
    <row r="1773" spans="10:10" ht="17.5" x14ac:dyDescent="0.35">
      <c r="J1773" s="62"/>
    </row>
    <row r="1774" spans="10:10" ht="17.5" x14ac:dyDescent="0.35">
      <c r="J1774" s="62"/>
    </row>
    <row r="1775" spans="10:10" ht="17.5" x14ac:dyDescent="0.35">
      <c r="J1775" s="62"/>
    </row>
    <row r="1776" spans="10:10" ht="17.5" x14ac:dyDescent="0.35">
      <c r="J1776" s="62"/>
    </row>
    <row r="1777" spans="10:10" ht="17.5" x14ac:dyDescent="0.35">
      <c r="J1777" s="62"/>
    </row>
    <row r="1778" spans="10:10" ht="17.5" x14ac:dyDescent="0.35">
      <c r="J1778" s="62"/>
    </row>
    <row r="1779" spans="10:10" ht="17.5" x14ac:dyDescent="0.35">
      <c r="J1779" s="62"/>
    </row>
    <row r="1780" spans="10:10" ht="17.5" x14ac:dyDescent="0.35">
      <c r="J1780" s="62"/>
    </row>
    <row r="1781" spans="10:10" ht="17.5" x14ac:dyDescent="0.35">
      <c r="J1781" s="62"/>
    </row>
    <row r="1782" spans="10:10" ht="17.5" x14ac:dyDescent="0.35">
      <c r="J1782" s="62"/>
    </row>
    <row r="1783" spans="10:10" ht="17.5" x14ac:dyDescent="0.35">
      <c r="J1783" s="62"/>
    </row>
    <row r="1784" spans="10:10" ht="17.5" x14ac:dyDescent="0.35">
      <c r="J1784" s="62"/>
    </row>
    <row r="1785" spans="10:10" ht="17.5" x14ac:dyDescent="0.35">
      <c r="J1785" s="62"/>
    </row>
    <row r="1786" spans="10:10" ht="17.5" x14ac:dyDescent="0.35">
      <c r="J1786" s="62"/>
    </row>
    <row r="1787" spans="10:10" ht="17.5" x14ac:dyDescent="0.35">
      <c r="J1787" s="62"/>
    </row>
    <row r="1788" spans="10:10" ht="17.5" x14ac:dyDescent="0.35">
      <c r="J1788" s="62"/>
    </row>
    <row r="1789" spans="10:10" ht="17.5" x14ac:dyDescent="0.35">
      <c r="J1789" s="62"/>
    </row>
    <row r="1790" spans="10:10" ht="17.5" x14ac:dyDescent="0.35">
      <c r="J1790" s="62"/>
    </row>
    <row r="1791" spans="10:10" ht="17.5" x14ac:dyDescent="0.35">
      <c r="J1791" s="62"/>
    </row>
    <row r="1792" spans="10:10" ht="17.5" x14ac:dyDescent="0.35">
      <c r="J1792" s="62"/>
    </row>
    <row r="1793" spans="10:10" ht="17.5" x14ac:dyDescent="0.35">
      <c r="J1793" s="62"/>
    </row>
    <row r="1794" spans="10:10" ht="17.5" x14ac:dyDescent="0.35">
      <c r="J1794" s="62"/>
    </row>
    <row r="1795" spans="10:10" ht="17.5" x14ac:dyDescent="0.35">
      <c r="J1795" s="62"/>
    </row>
    <row r="1796" spans="10:10" ht="17.5" x14ac:dyDescent="0.35">
      <c r="J1796" s="62"/>
    </row>
    <row r="1797" spans="10:10" ht="17.5" x14ac:dyDescent="0.35">
      <c r="J1797" s="62"/>
    </row>
    <row r="1798" spans="10:10" ht="17.5" x14ac:dyDescent="0.35">
      <c r="J1798" s="62"/>
    </row>
    <row r="1799" spans="10:10" ht="17.5" x14ac:dyDescent="0.35">
      <c r="J1799" s="62"/>
    </row>
    <row r="1800" spans="10:10" ht="17.5" x14ac:dyDescent="0.35">
      <c r="J1800" s="62"/>
    </row>
    <row r="1801" spans="10:10" ht="17.5" x14ac:dyDescent="0.35">
      <c r="J1801" s="62"/>
    </row>
    <row r="1802" spans="10:10" ht="17.5" x14ac:dyDescent="0.35">
      <c r="J1802" s="62"/>
    </row>
    <row r="1803" spans="10:10" ht="17.5" x14ac:dyDescent="0.35">
      <c r="J1803" s="62"/>
    </row>
    <row r="1804" spans="10:10" ht="17.5" x14ac:dyDescent="0.35">
      <c r="J1804" s="62"/>
    </row>
    <row r="1805" spans="10:10" ht="17.5" x14ac:dyDescent="0.35">
      <c r="J1805" s="62"/>
    </row>
    <row r="1806" spans="10:10" ht="17.5" x14ac:dyDescent="0.35">
      <c r="J1806" s="62"/>
    </row>
    <row r="1807" spans="10:10" ht="17.5" x14ac:dyDescent="0.35">
      <c r="J1807" s="62"/>
    </row>
    <row r="1808" spans="10:10" ht="17.5" x14ac:dyDescent="0.35">
      <c r="J1808" s="62"/>
    </row>
    <row r="1809" spans="10:10" ht="17.5" x14ac:dyDescent="0.35">
      <c r="J1809" s="62"/>
    </row>
    <row r="1810" spans="10:10" ht="17.5" x14ac:dyDescent="0.35">
      <c r="J1810" s="62"/>
    </row>
    <row r="1811" spans="10:10" ht="17.5" x14ac:dyDescent="0.35">
      <c r="J1811" s="62"/>
    </row>
    <row r="1812" spans="10:10" ht="17.5" x14ac:dyDescent="0.35">
      <c r="J1812" s="62"/>
    </row>
    <row r="1813" spans="10:10" ht="17.5" x14ac:dyDescent="0.35">
      <c r="J1813" s="62"/>
    </row>
    <row r="1814" spans="10:10" ht="17.5" x14ac:dyDescent="0.35">
      <c r="J1814" s="62"/>
    </row>
    <row r="1815" spans="10:10" ht="17.5" x14ac:dyDescent="0.35">
      <c r="J1815" s="62"/>
    </row>
    <row r="1816" spans="10:10" ht="17.5" x14ac:dyDescent="0.35">
      <c r="J1816" s="62"/>
    </row>
    <row r="1817" spans="10:10" ht="17.5" x14ac:dyDescent="0.35">
      <c r="J1817" s="62"/>
    </row>
    <row r="1818" spans="10:10" ht="17.5" x14ac:dyDescent="0.35">
      <c r="J1818" s="62"/>
    </row>
    <row r="1819" spans="10:10" ht="17.5" x14ac:dyDescent="0.35">
      <c r="J1819" s="62"/>
    </row>
    <row r="1820" spans="10:10" ht="17.5" x14ac:dyDescent="0.35">
      <c r="J1820" s="62"/>
    </row>
    <row r="1821" spans="10:10" ht="17.5" x14ac:dyDescent="0.35">
      <c r="J1821" s="62"/>
    </row>
    <row r="1822" spans="10:10" ht="17.5" x14ac:dyDescent="0.35">
      <c r="J1822" s="62"/>
    </row>
    <row r="1823" spans="10:10" ht="17.5" x14ac:dyDescent="0.35">
      <c r="J1823" s="62"/>
    </row>
    <row r="1824" spans="10:10" ht="17.5" x14ac:dyDescent="0.35">
      <c r="J1824" s="62"/>
    </row>
    <row r="1825" spans="10:10" ht="17.5" x14ac:dyDescent="0.35">
      <c r="J1825" s="62"/>
    </row>
    <row r="1826" spans="10:10" ht="17.5" x14ac:dyDescent="0.35">
      <c r="J1826" s="62"/>
    </row>
    <row r="1827" spans="10:10" ht="17.5" x14ac:dyDescent="0.35">
      <c r="J1827" s="62"/>
    </row>
    <row r="1828" spans="10:10" ht="17.5" x14ac:dyDescent="0.35">
      <c r="J1828" s="62"/>
    </row>
    <row r="1829" spans="10:10" ht="17.5" x14ac:dyDescent="0.35">
      <c r="J1829" s="62"/>
    </row>
    <row r="1830" spans="10:10" ht="17.5" x14ac:dyDescent="0.35">
      <c r="J1830" s="62"/>
    </row>
    <row r="1831" spans="10:10" ht="17.5" x14ac:dyDescent="0.35">
      <c r="J1831" s="62"/>
    </row>
    <row r="1832" spans="10:10" ht="17.5" x14ac:dyDescent="0.35">
      <c r="J1832" s="62"/>
    </row>
    <row r="1833" spans="10:10" ht="17.5" x14ac:dyDescent="0.35">
      <c r="J1833" s="62"/>
    </row>
    <row r="1834" spans="10:10" ht="17.5" x14ac:dyDescent="0.35">
      <c r="J1834" s="62"/>
    </row>
    <row r="1835" spans="10:10" ht="17.5" x14ac:dyDescent="0.35">
      <c r="J1835" s="62"/>
    </row>
    <row r="1836" spans="10:10" ht="17.5" x14ac:dyDescent="0.35">
      <c r="J1836" s="62"/>
    </row>
    <row r="1837" spans="10:10" ht="17.5" x14ac:dyDescent="0.35">
      <c r="J1837" s="62"/>
    </row>
    <row r="1838" spans="10:10" ht="17.5" x14ac:dyDescent="0.35">
      <c r="J1838" s="62"/>
    </row>
    <row r="1839" spans="10:10" ht="17.5" x14ac:dyDescent="0.35">
      <c r="J1839" s="62"/>
    </row>
    <row r="1840" spans="10:10" ht="17.5" x14ac:dyDescent="0.35">
      <c r="J1840" s="62"/>
    </row>
    <row r="1841" spans="10:10" ht="17.5" x14ac:dyDescent="0.35">
      <c r="J1841" s="62"/>
    </row>
    <row r="1842" spans="10:10" ht="17.5" x14ac:dyDescent="0.35">
      <c r="J1842" s="62"/>
    </row>
    <row r="1843" spans="10:10" ht="17.5" x14ac:dyDescent="0.35">
      <c r="J1843" s="62"/>
    </row>
    <row r="1844" spans="10:10" ht="17.5" x14ac:dyDescent="0.35">
      <c r="J1844" s="62"/>
    </row>
    <row r="1845" spans="10:10" ht="17.5" x14ac:dyDescent="0.35">
      <c r="J1845" s="62"/>
    </row>
    <row r="1846" spans="10:10" ht="17.5" x14ac:dyDescent="0.35">
      <c r="J1846" s="62"/>
    </row>
    <row r="1847" spans="10:10" ht="17.5" x14ac:dyDescent="0.35">
      <c r="J1847" s="62"/>
    </row>
    <row r="1848" spans="10:10" ht="17.5" x14ac:dyDescent="0.35">
      <c r="J1848" s="62"/>
    </row>
    <row r="1849" spans="10:10" ht="17.5" x14ac:dyDescent="0.35">
      <c r="J1849" s="62"/>
    </row>
    <row r="1850" spans="10:10" ht="17.5" x14ac:dyDescent="0.35">
      <c r="J1850" s="62"/>
    </row>
    <row r="1851" spans="10:10" ht="17.5" x14ac:dyDescent="0.35">
      <c r="J1851" s="62"/>
    </row>
    <row r="1852" spans="10:10" ht="17.5" x14ac:dyDescent="0.35">
      <c r="J1852" s="62"/>
    </row>
    <row r="1853" spans="10:10" ht="17.5" x14ac:dyDescent="0.35">
      <c r="J1853" s="62"/>
    </row>
    <row r="1854" spans="10:10" ht="17.5" x14ac:dyDescent="0.35">
      <c r="J1854" s="62"/>
    </row>
    <row r="1855" spans="10:10" ht="17.5" x14ac:dyDescent="0.35">
      <c r="J1855" s="62"/>
    </row>
    <row r="1856" spans="10:10" ht="17.5" x14ac:dyDescent="0.35">
      <c r="J1856" s="62"/>
    </row>
    <row r="1857" spans="10:10" ht="17.5" x14ac:dyDescent="0.35">
      <c r="J1857" s="62"/>
    </row>
    <row r="1858" spans="10:10" ht="17.5" x14ac:dyDescent="0.35">
      <c r="J1858" s="62"/>
    </row>
    <row r="1859" spans="10:10" ht="17.5" x14ac:dyDescent="0.35">
      <c r="J1859" s="62"/>
    </row>
    <row r="1860" spans="10:10" ht="17.5" x14ac:dyDescent="0.35">
      <c r="J1860" s="62"/>
    </row>
    <row r="1861" spans="10:10" ht="17.5" x14ac:dyDescent="0.35">
      <c r="J1861" s="62"/>
    </row>
    <row r="1862" spans="10:10" ht="17.5" x14ac:dyDescent="0.35">
      <c r="J1862" s="62"/>
    </row>
    <row r="1863" spans="10:10" ht="17.5" x14ac:dyDescent="0.35">
      <c r="J1863" s="62"/>
    </row>
    <row r="1864" spans="10:10" ht="17.5" x14ac:dyDescent="0.35">
      <c r="J1864" s="62"/>
    </row>
    <row r="1865" spans="10:10" ht="17.5" x14ac:dyDescent="0.35">
      <c r="J1865" s="62"/>
    </row>
    <row r="1866" spans="10:10" ht="17.5" x14ac:dyDescent="0.35">
      <c r="J1866" s="62"/>
    </row>
    <row r="1867" spans="10:10" ht="17.5" x14ac:dyDescent="0.35">
      <c r="J1867" s="62"/>
    </row>
    <row r="1868" spans="10:10" ht="17.5" x14ac:dyDescent="0.35">
      <c r="J1868" s="62"/>
    </row>
    <row r="1869" spans="10:10" ht="17.5" x14ac:dyDescent="0.35">
      <c r="J1869" s="62"/>
    </row>
    <row r="1870" spans="10:10" ht="17.5" x14ac:dyDescent="0.35">
      <c r="J1870" s="62"/>
    </row>
    <row r="1871" spans="10:10" ht="17.5" x14ac:dyDescent="0.35">
      <c r="J1871" s="62"/>
    </row>
    <row r="1872" spans="10:10" ht="17.5" x14ac:dyDescent="0.35">
      <c r="J1872" s="62"/>
    </row>
    <row r="1873" spans="10:10" ht="17.5" x14ac:dyDescent="0.35">
      <c r="J1873" s="62"/>
    </row>
    <row r="1874" spans="10:10" ht="17.5" x14ac:dyDescent="0.35">
      <c r="J1874" s="62"/>
    </row>
    <row r="1875" spans="10:10" ht="17.5" x14ac:dyDescent="0.35">
      <c r="J1875" s="62"/>
    </row>
    <row r="1876" spans="10:10" ht="17.5" x14ac:dyDescent="0.35">
      <c r="J1876" s="62"/>
    </row>
    <row r="1877" spans="10:10" ht="17.5" x14ac:dyDescent="0.35">
      <c r="J1877" s="62"/>
    </row>
    <row r="1878" spans="10:10" ht="17.5" x14ac:dyDescent="0.35">
      <c r="J1878" s="62"/>
    </row>
    <row r="1879" spans="10:10" ht="17.5" x14ac:dyDescent="0.35">
      <c r="J1879" s="62"/>
    </row>
    <row r="1880" spans="10:10" ht="17.5" x14ac:dyDescent="0.35">
      <c r="J1880" s="62"/>
    </row>
    <row r="1881" spans="10:10" ht="17.5" x14ac:dyDescent="0.35">
      <c r="J1881" s="62"/>
    </row>
    <row r="1882" spans="10:10" ht="17.5" x14ac:dyDescent="0.35">
      <c r="J1882" s="62"/>
    </row>
    <row r="1883" spans="10:10" ht="17.5" x14ac:dyDescent="0.35">
      <c r="J1883" s="62"/>
    </row>
    <row r="1884" spans="10:10" ht="17.5" x14ac:dyDescent="0.35">
      <c r="J1884" s="62"/>
    </row>
    <row r="1885" spans="10:10" ht="17.5" x14ac:dyDescent="0.35">
      <c r="J1885" s="62"/>
    </row>
    <row r="1886" spans="10:10" ht="17.5" x14ac:dyDescent="0.35">
      <c r="J1886" s="62"/>
    </row>
    <row r="1887" spans="10:10" ht="17.5" x14ac:dyDescent="0.35">
      <c r="J1887" s="62"/>
    </row>
    <row r="1888" spans="10:10" ht="17.5" x14ac:dyDescent="0.35">
      <c r="J1888" s="62"/>
    </row>
    <row r="1889" spans="10:10" ht="17.5" x14ac:dyDescent="0.35">
      <c r="J1889" s="62"/>
    </row>
    <row r="1890" spans="10:10" ht="17.5" x14ac:dyDescent="0.35">
      <c r="J1890" s="62"/>
    </row>
    <row r="1891" spans="10:10" ht="17.5" x14ac:dyDescent="0.35">
      <c r="J1891" s="62"/>
    </row>
    <row r="1892" spans="10:10" ht="17.5" x14ac:dyDescent="0.35">
      <c r="J1892" s="62"/>
    </row>
    <row r="1893" spans="10:10" ht="17.5" x14ac:dyDescent="0.35">
      <c r="J1893" s="62"/>
    </row>
    <row r="1894" spans="10:10" ht="17.5" x14ac:dyDescent="0.35">
      <c r="J1894" s="62"/>
    </row>
    <row r="1895" spans="10:10" ht="17.5" x14ac:dyDescent="0.35">
      <c r="J1895" s="62"/>
    </row>
    <row r="1896" spans="10:10" ht="17.5" x14ac:dyDescent="0.35">
      <c r="J1896" s="62"/>
    </row>
    <row r="1897" spans="10:10" ht="17.5" x14ac:dyDescent="0.35">
      <c r="J1897" s="62"/>
    </row>
    <row r="1898" spans="10:10" ht="17.5" x14ac:dyDescent="0.35">
      <c r="J1898" s="62"/>
    </row>
    <row r="1899" spans="10:10" ht="17.5" x14ac:dyDescent="0.35">
      <c r="J1899" s="62"/>
    </row>
    <row r="1900" spans="10:10" ht="17.5" x14ac:dyDescent="0.35">
      <c r="J1900" s="62"/>
    </row>
    <row r="1901" spans="10:10" ht="17.5" x14ac:dyDescent="0.35">
      <c r="J1901" s="62"/>
    </row>
    <row r="1902" spans="10:10" ht="17.5" x14ac:dyDescent="0.35">
      <c r="J1902" s="62"/>
    </row>
    <row r="1903" spans="10:10" ht="17.5" x14ac:dyDescent="0.35">
      <c r="J1903" s="62"/>
    </row>
    <row r="1904" spans="10:10" ht="17.5" x14ac:dyDescent="0.35">
      <c r="J1904" s="62"/>
    </row>
    <row r="1905" spans="10:10" ht="17.5" x14ac:dyDescent="0.35">
      <c r="J1905" s="62"/>
    </row>
    <row r="1906" spans="10:10" ht="17.5" x14ac:dyDescent="0.35">
      <c r="J1906" s="62"/>
    </row>
    <row r="1907" spans="10:10" ht="17.5" x14ac:dyDescent="0.35">
      <c r="J1907" s="62"/>
    </row>
    <row r="1908" spans="10:10" ht="17.5" x14ac:dyDescent="0.35">
      <c r="J1908" s="62"/>
    </row>
    <row r="1909" spans="10:10" ht="17.5" x14ac:dyDescent="0.35">
      <c r="J1909" s="62"/>
    </row>
    <row r="1910" spans="10:10" ht="17.5" x14ac:dyDescent="0.35">
      <c r="J1910" s="62"/>
    </row>
    <row r="1911" spans="10:10" ht="17.5" x14ac:dyDescent="0.35">
      <c r="J1911" s="62"/>
    </row>
    <row r="1912" spans="10:10" ht="17.5" x14ac:dyDescent="0.35">
      <c r="J1912" s="62"/>
    </row>
    <row r="1913" spans="10:10" ht="17.5" x14ac:dyDescent="0.35">
      <c r="J1913" s="62"/>
    </row>
    <row r="1914" spans="10:10" ht="17.5" x14ac:dyDescent="0.35">
      <c r="J1914" s="62"/>
    </row>
    <row r="1915" spans="10:10" ht="17.5" x14ac:dyDescent="0.35">
      <c r="J1915" s="62"/>
    </row>
    <row r="1916" spans="10:10" ht="17.5" x14ac:dyDescent="0.35">
      <c r="J1916" s="62"/>
    </row>
    <row r="1917" spans="10:10" ht="17.5" x14ac:dyDescent="0.35">
      <c r="J1917" s="62"/>
    </row>
    <row r="1918" spans="10:10" ht="17.5" x14ac:dyDescent="0.35">
      <c r="J1918" s="62"/>
    </row>
    <row r="1919" spans="10:10" ht="17.5" x14ac:dyDescent="0.35">
      <c r="J1919" s="62"/>
    </row>
    <row r="1920" spans="10:10" ht="17.5" x14ac:dyDescent="0.35">
      <c r="J1920" s="62"/>
    </row>
    <row r="1921" spans="10:10" ht="17.5" x14ac:dyDescent="0.35">
      <c r="J1921" s="62"/>
    </row>
    <row r="1922" spans="10:10" ht="17.5" x14ac:dyDescent="0.35">
      <c r="J1922" s="62"/>
    </row>
    <row r="1923" spans="10:10" ht="17.5" x14ac:dyDescent="0.35">
      <c r="J1923" s="62"/>
    </row>
    <row r="1924" spans="10:10" ht="17.5" x14ac:dyDescent="0.35">
      <c r="J1924" s="62"/>
    </row>
    <row r="1925" spans="10:10" ht="17.5" x14ac:dyDescent="0.35">
      <c r="J1925" s="62"/>
    </row>
    <row r="1926" spans="10:10" ht="17.5" x14ac:dyDescent="0.35">
      <c r="J1926" s="62"/>
    </row>
    <row r="1927" spans="10:10" ht="17.5" x14ac:dyDescent="0.35">
      <c r="J1927" s="62"/>
    </row>
    <row r="1928" spans="10:10" ht="17.5" x14ac:dyDescent="0.35">
      <c r="J1928" s="62"/>
    </row>
    <row r="1929" spans="10:10" ht="17.5" x14ac:dyDescent="0.35">
      <c r="J1929" s="62"/>
    </row>
    <row r="1930" spans="10:10" ht="17.5" x14ac:dyDescent="0.35">
      <c r="J1930" s="62"/>
    </row>
    <row r="1931" spans="10:10" ht="17.5" x14ac:dyDescent="0.35">
      <c r="J1931" s="62"/>
    </row>
    <row r="1932" spans="10:10" ht="17.5" x14ac:dyDescent="0.35">
      <c r="J1932" s="62"/>
    </row>
    <row r="1933" spans="10:10" ht="17.5" x14ac:dyDescent="0.35">
      <c r="J1933" s="62"/>
    </row>
    <row r="1934" spans="10:10" ht="17.5" x14ac:dyDescent="0.35">
      <c r="J1934" s="62"/>
    </row>
    <row r="1935" spans="10:10" ht="17.5" x14ac:dyDescent="0.35">
      <c r="J1935" s="62"/>
    </row>
    <row r="1936" spans="10:10" ht="17.5" x14ac:dyDescent="0.35">
      <c r="J1936" s="62"/>
    </row>
    <row r="1937" spans="10:10" ht="17.5" x14ac:dyDescent="0.35">
      <c r="J1937" s="62"/>
    </row>
    <row r="1938" spans="10:10" ht="17.5" x14ac:dyDescent="0.35">
      <c r="J1938" s="62"/>
    </row>
    <row r="1939" spans="10:10" ht="17.5" x14ac:dyDescent="0.35">
      <c r="J1939" s="62"/>
    </row>
    <row r="1940" spans="10:10" ht="17.5" x14ac:dyDescent="0.35">
      <c r="J1940" s="62"/>
    </row>
    <row r="1941" spans="10:10" ht="17.5" x14ac:dyDescent="0.35">
      <c r="J1941" s="62"/>
    </row>
    <row r="1942" spans="10:10" ht="17.5" x14ac:dyDescent="0.35">
      <c r="J1942" s="62"/>
    </row>
    <row r="1943" spans="10:10" ht="17.5" x14ac:dyDescent="0.35">
      <c r="J1943" s="62"/>
    </row>
    <row r="1944" spans="10:10" ht="17.5" x14ac:dyDescent="0.35">
      <c r="J1944" s="62"/>
    </row>
    <row r="1945" spans="10:10" ht="17.5" x14ac:dyDescent="0.35">
      <c r="J1945" s="62"/>
    </row>
    <row r="1946" spans="10:10" ht="17.5" x14ac:dyDescent="0.35">
      <c r="J1946" s="62"/>
    </row>
    <row r="1947" spans="10:10" ht="17.5" x14ac:dyDescent="0.35">
      <c r="J1947" s="62"/>
    </row>
    <row r="1948" spans="10:10" ht="17.5" x14ac:dyDescent="0.35">
      <c r="J1948" s="62"/>
    </row>
    <row r="1949" spans="10:10" ht="17.5" x14ac:dyDescent="0.35">
      <c r="J1949" s="62"/>
    </row>
    <row r="1950" spans="10:10" ht="17.5" x14ac:dyDescent="0.35">
      <c r="J1950" s="62"/>
    </row>
    <row r="1951" spans="10:10" ht="17.5" x14ac:dyDescent="0.35">
      <c r="J1951" s="62"/>
    </row>
    <row r="1952" spans="10:10" ht="17.5" x14ac:dyDescent="0.35">
      <c r="J1952" s="62"/>
    </row>
    <row r="1953" spans="10:10" ht="17.5" x14ac:dyDescent="0.35">
      <c r="J1953" s="62"/>
    </row>
    <row r="1954" spans="10:10" ht="17.5" x14ac:dyDescent="0.35">
      <c r="J1954" s="62"/>
    </row>
    <row r="1955" spans="10:10" ht="17.5" x14ac:dyDescent="0.35">
      <c r="J1955" s="62"/>
    </row>
    <row r="1956" spans="10:10" ht="17.5" x14ac:dyDescent="0.35">
      <c r="J1956" s="62"/>
    </row>
    <row r="1957" spans="10:10" ht="17.5" x14ac:dyDescent="0.35">
      <c r="J1957" s="62"/>
    </row>
    <row r="1958" spans="10:10" ht="17.5" x14ac:dyDescent="0.35">
      <c r="J1958" s="62"/>
    </row>
    <row r="1959" spans="10:10" ht="17.5" x14ac:dyDescent="0.35">
      <c r="J1959" s="62"/>
    </row>
    <row r="1960" spans="10:10" ht="17.5" x14ac:dyDescent="0.35">
      <c r="J1960" s="62"/>
    </row>
    <row r="1961" spans="10:10" ht="17.5" x14ac:dyDescent="0.35">
      <c r="J1961" s="62"/>
    </row>
    <row r="1962" spans="10:10" ht="17.5" x14ac:dyDescent="0.35">
      <c r="J1962" s="62"/>
    </row>
    <row r="1963" spans="10:10" ht="17.5" x14ac:dyDescent="0.35">
      <c r="J1963" s="62"/>
    </row>
    <row r="1964" spans="10:10" ht="17.5" x14ac:dyDescent="0.35">
      <c r="J1964" s="62"/>
    </row>
    <row r="1965" spans="10:10" ht="17.5" x14ac:dyDescent="0.35">
      <c r="J1965" s="62"/>
    </row>
    <row r="1966" spans="10:10" ht="17.5" x14ac:dyDescent="0.35">
      <c r="J1966" s="62"/>
    </row>
    <row r="1967" spans="10:10" ht="17.5" x14ac:dyDescent="0.35">
      <c r="J1967" s="62"/>
    </row>
    <row r="1968" spans="10:10" ht="17.5" x14ac:dyDescent="0.35">
      <c r="J1968" s="62"/>
    </row>
    <row r="1969" spans="10:10" ht="17.5" x14ac:dyDescent="0.35">
      <c r="J1969" s="62"/>
    </row>
    <row r="1970" spans="10:10" ht="17.5" x14ac:dyDescent="0.35">
      <c r="J1970" s="62"/>
    </row>
    <row r="1971" spans="10:10" ht="17.5" x14ac:dyDescent="0.35">
      <c r="J1971" s="62"/>
    </row>
    <row r="1972" spans="10:10" ht="17.5" x14ac:dyDescent="0.35">
      <c r="J1972" s="62"/>
    </row>
    <row r="1973" spans="10:10" ht="17.5" x14ac:dyDescent="0.35">
      <c r="J1973" s="62"/>
    </row>
    <row r="1974" spans="10:10" ht="17.5" x14ac:dyDescent="0.35">
      <c r="J1974" s="62"/>
    </row>
    <row r="1975" spans="10:10" ht="17.5" x14ac:dyDescent="0.35">
      <c r="J1975" s="62"/>
    </row>
    <row r="1976" spans="10:10" ht="17.5" x14ac:dyDescent="0.35">
      <c r="J1976" s="62"/>
    </row>
    <row r="1977" spans="10:10" ht="17.5" x14ac:dyDescent="0.35">
      <c r="J1977" s="62"/>
    </row>
    <row r="1978" spans="10:10" ht="17.5" x14ac:dyDescent="0.35">
      <c r="J1978" s="62"/>
    </row>
    <row r="1979" spans="10:10" ht="17.5" x14ac:dyDescent="0.35">
      <c r="J1979" s="62"/>
    </row>
    <row r="1980" spans="10:10" ht="17.5" x14ac:dyDescent="0.35">
      <c r="J1980" s="62"/>
    </row>
    <row r="1981" spans="10:10" ht="17.5" x14ac:dyDescent="0.35">
      <c r="J1981" s="62"/>
    </row>
    <row r="1982" spans="10:10" ht="17.5" x14ac:dyDescent="0.35">
      <c r="J1982" s="62"/>
    </row>
    <row r="1983" spans="10:10" ht="17.5" x14ac:dyDescent="0.35">
      <c r="J1983" s="62"/>
    </row>
    <row r="1984" spans="10:10" ht="17.5" x14ac:dyDescent="0.35">
      <c r="J1984" s="62"/>
    </row>
    <row r="1985" spans="10:10" ht="17.5" x14ac:dyDescent="0.35">
      <c r="J1985" s="62"/>
    </row>
    <row r="1986" spans="10:10" ht="17.5" x14ac:dyDescent="0.35">
      <c r="J1986" s="62"/>
    </row>
    <row r="1987" spans="10:10" ht="17.5" x14ac:dyDescent="0.35">
      <c r="J1987" s="62"/>
    </row>
    <row r="1988" spans="10:10" ht="17.5" x14ac:dyDescent="0.35">
      <c r="J1988" s="62"/>
    </row>
    <row r="1989" spans="10:10" ht="17.5" x14ac:dyDescent="0.35">
      <c r="J1989" s="62"/>
    </row>
    <row r="1990" spans="10:10" ht="17.5" x14ac:dyDescent="0.35">
      <c r="J1990" s="62"/>
    </row>
    <row r="1991" spans="10:10" ht="17.5" x14ac:dyDescent="0.35">
      <c r="J1991" s="62"/>
    </row>
    <row r="1992" spans="10:10" ht="17.5" x14ac:dyDescent="0.35">
      <c r="J1992" s="62"/>
    </row>
    <row r="1993" spans="10:10" ht="17.5" x14ac:dyDescent="0.35">
      <c r="J1993" s="62"/>
    </row>
    <row r="1994" spans="10:10" ht="17.5" x14ac:dyDescent="0.35">
      <c r="J1994" s="62"/>
    </row>
    <row r="1995" spans="10:10" ht="17.5" x14ac:dyDescent="0.35">
      <c r="J1995" s="62"/>
    </row>
    <row r="1996" spans="10:10" ht="17.5" x14ac:dyDescent="0.35">
      <c r="J1996" s="62"/>
    </row>
    <row r="1997" spans="10:10" ht="17.5" x14ac:dyDescent="0.35">
      <c r="J1997" s="62"/>
    </row>
    <row r="1998" spans="10:10" ht="17.5" x14ac:dyDescent="0.35">
      <c r="J1998" s="62"/>
    </row>
    <row r="1999" spans="10:10" ht="17.5" x14ac:dyDescent="0.35">
      <c r="J1999" s="62"/>
    </row>
    <row r="2000" spans="10:10" ht="17.5" x14ac:dyDescent="0.35">
      <c r="J2000" s="62"/>
    </row>
    <row r="2001" spans="10:10" ht="17.5" x14ac:dyDescent="0.35">
      <c r="J2001" s="62"/>
    </row>
    <row r="2002" spans="10:10" ht="17.5" x14ac:dyDescent="0.35">
      <c r="J2002" s="62"/>
    </row>
    <row r="2003" spans="10:10" ht="17.5" x14ac:dyDescent="0.35">
      <c r="J2003" s="62"/>
    </row>
    <row r="2004" spans="10:10" ht="17.5" x14ac:dyDescent="0.35">
      <c r="J2004" s="62"/>
    </row>
    <row r="2005" spans="10:10" ht="17.5" x14ac:dyDescent="0.35">
      <c r="J2005" s="62"/>
    </row>
    <row r="2006" spans="10:10" ht="17.5" x14ac:dyDescent="0.35">
      <c r="J2006" s="62"/>
    </row>
    <row r="2007" spans="10:10" ht="17.5" x14ac:dyDescent="0.35">
      <c r="J2007" s="62"/>
    </row>
    <row r="2008" spans="10:10" ht="17.5" x14ac:dyDescent="0.35">
      <c r="J2008" s="62"/>
    </row>
    <row r="2009" spans="10:10" ht="17.5" x14ac:dyDescent="0.35">
      <c r="J2009" s="62"/>
    </row>
    <row r="2010" spans="10:10" ht="17.5" x14ac:dyDescent="0.35">
      <c r="J2010" s="62"/>
    </row>
    <row r="2011" spans="10:10" ht="17.5" x14ac:dyDescent="0.35">
      <c r="J2011" s="62"/>
    </row>
    <row r="2012" spans="10:10" ht="17.5" x14ac:dyDescent="0.35">
      <c r="J2012" s="62"/>
    </row>
    <row r="2013" spans="10:10" ht="17.5" x14ac:dyDescent="0.35">
      <c r="J2013" s="62"/>
    </row>
    <row r="2014" spans="10:10" ht="17.5" x14ac:dyDescent="0.35">
      <c r="J2014" s="62"/>
    </row>
    <row r="2015" spans="10:10" ht="17.5" x14ac:dyDescent="0.35">
      <c r="J2015" s="62"/>
    </row>
    <row r="2016" spans="10:10" ht="17.5" x14ac:dyDescent="0.35">
      <c r="J2016" s="62"/>
    </row>
    <row r="2017" spans="10:10" ht="17.5" x14ac:dyDescent="0.35">
      <c r="J2017" s="62"/>
    </row>
    <row r="2018" spans="10:10" ht="17.5" x14ac:dyDescent="0.35">
      <c r="J2018" s="62"/>
    </row>
    <row r="2019" spans="10:10" ht="17.5" x14ac:dyDescent="0.35">
      <c r="J2019" s="62"/>
    </row>
    <row r="2020" spans="10:10" ht="17.5" x14ac:dyDescent="0.35">
      <c r="J2020" s="62"/>
    </row>
    <row r="2021" spans="10:10" ht="17.5" x14ac:dyDescent="0.35">
      <c r="J2021" s="62"/>
    </row>
    <row r="2022" spans="10:10" ht="17.5" x14ac:dyDescent="0.35">
      <c r="J2022" s="62"/>
    </row>
    <row r="2023" spans="10:10" ht="17.5" x14ac:dyDescent="0.35">
      <c r="J2023" s="62"/>
    </row>
    <row r="2024" spans="10:10" ht="17.5" x14ac:dyDescent="0.35">
      <c r="J2024" s="62"/>
    </row>
    <row r="2025" spans="10:10" ht="17.5" x14ac:dyDescent="0.35">
      <c r="J2025" s="62"/>
    </row>
    <row r="2026" spans="10:10" ht="17.5" x14ac:dyDescent="0.35">
      <c r="J2026" s="62"/>
    </row>
    <row r="2027" spans="10:10" ht="17.5" x14ac:dyDescent="0.35">
      <c r="J2027" s="62"/>
    </row>
    <row r="2028" spans="10:10" ht="17.5" x14ac:dyDescent="0.35">
      <c r="J2028" s="62"/>
    </row>
    <row r="2029" spans="10:10" ht="17.5" x14ac:dyDescent="0.35">
      <c r="J2029" s="62"/>
    </row>
    <row r="2030" spans="10:10" ht="17.5" x14ac:dyDescent="0.35">
      <c r="J2030" s="62"/>
    </row>
    <row r="2031" spans="10:10" ht="17.5" x14ac:dyDescent="0.35">
      <c r="J2031" s="62"/>
    </row>
    <row r="2032" spans="10:10" ht="17.5" x14ac:dyDescent="0.35">
      <c r="J2032" s="62"/>
    </row>
    <row r="2033" spans="10:10" ht="17.5" x14ac:dyDescent="0.35">
      <c r="J2033" s="62"/>
    </row>
    <row r="2034" spans="10:10" ht="17.5" x14ac:dyDescent="0.35">
      <c r="J2034" s="62"/>
    </row>
    <row r="2035" spans="10:10" ht="17.5" x14ac:dyDescent="0.35">
      <c r="J2035" s="62"/>
    </row>
    <row r="2036" spans="10:10" ht="17.5" x14ac:dyDescent="0.35">
      <c r="J2036" s="62"/>
    </row>
    <row r="2037" spans="10:10" ht="17.5" x14ac:dyDescent="0.35">
      <c r="J2037" s="62"/>
    </row>
    <row r="2038" spans="10:10" ht="17.5" x14ac:dyDescent="0.35">
      <c r="J2038" s="62"/>
    </row>
    <row r="2039" spans="10:10" ht="17.5" x14ac:dyDescent="0.35">
      <c r="J2039" s="62"/>
    </row>
    <row r="2040" spans="10:10" ht="17.5" x14ac:dyDescent="0.35">
      <c r="J2040" s="62"/>
    </row>
    <row r="2041" spans="10:10" ht="17.5" x14ac:dyDescent="0.35">
      <c r="J2041" s="62"/>
    </row>
    <row r="2042" spans="10:10" ht="17.5" x14ac:dyDescent="0.35">
      <c r="J2042" s="62"/>
    </row>
    <row r="2043" spans="10:10" ht="17.5" x14ac:dyDescent="0.35">
      <c r="J2043" s="62"/>
    </row>
    <row r="2044" spans="10:10" ht="17.5" x14ac:dyDescent="0.35">
      <c r="J2044" s="62"/>
    </row>
    <row r="2045" spans="10:10" ht="17.5" x14ac:dyDescent="0.35">
      <c r="J2045" s="62"/>
    </row>
    <row r="2046" spans="10:10" ht="17.5" x14ac:dyDescent="0.35">
      <c r="J2046" s="62"/>
    </row>
    <row r="2047" spans="10:10" ht="17.5" x14ac:dyDescent="0.35">
      <c r="J2047" s="62"/>
    </row>
    <row r="2048" spans="10:10" ht="17.5" x14ac:dyDescent="0.35">
      <c r="J2048" s="62"/>
    </row>
    <row r="2049" spans="10:10" ht="17.5" x14ac:dyDescent="0.35">
      <c r="J2049" s="62"/>
    </row>
    <row r="2050" spans="10:10" ht="17.5" x14ac:dyDescent="0.35">
      <c r="J2050" s="62"/>
    </row>
    <row r="2051" spans="10:10" ht="17.5" x14ac:dyDescent="0.35">
      <c r="J2051" s="62"/>
    </row>
    <row r="2052" spans="10:10" ht="17.5" x14ac:dyDescent="0.35">
      <c r="J2052" s="62"/>
    </row>
    <row r="2053" spans="10:10" ht="17.5" x14ac:dyDescent="0.35">
      <c r="J2053" s="62"/>
    </row>
    <row r="2054" spans="10:10" ht="17.5" x14ac:dyDescent="0.35">
      <c r="J2054" s="62"/>
    </row>
    <row r="2055" spans="10:10" ht="17.5" x14ac:dyDescent="0.35">
      <c r="J2055" s="62"/>
    </row>
    <row r="2056" spans="10:10" ht="17.5" x14ac:dyDescent="0.35">
      <c r="J2056" s="62"/>
    </row>
    <row r="2057" spans="10:10" ht="17.5" x14ac:dyDescent="0.35">
      <c r="J2057" s="62"/>
    </row>
    <row r="2058" spans="10:10" ht="17.5" x14ac:dyDescent="0.35">
      <c r="J2058" s="62"/>
    </row>
    <row r="2059" spans="10:10" ht="17.5" x14ac:dyDescent="0.35">
      <c r="J2059" s="62"/>
    </row>
    <row r="2060" spans="10:10" ht="17.5" x14ac:dyDescent="0.35">
      <c r="J2060" s="62"/>
    </row>
    <row r="2061" spans="10:10" ht="17.5" x14ac:dyDescent="0.35">
      <c r="J2061" s="62"/>
    </row>
    <row r="2062" spans="10:10" ht="17.5" x14ac:dyDescent="0.35">
      <c r="J2062" s="62"/>
    </row>
    <row r="2063" spans="10:10" ht="17.5" x14ac:dyDescent="0.35">
      <c r="J2063" s="62"/>
    </row>
    <row r="2064" spans="10:10" ht="17.5" x14ac:dyDescent="0.35">
      <c r="J2064" s="62"/>
    </row>
    <row r="2065" spans="10:10" ht="17.5" x14ac:dyDescent="0.35">
      <c r="J2065" s="62"/>
    </row>
    <row r="2066" spans="10:10" ht="17.5" x14ac:dyDescent="0.35">
      <c r="J2066" s="62"/>
    </row>
    <row r="2067" spans="10:10" ht="17.5" x14ac:dyDescent="0.35">
      <c r="J2067" s="62"/>
    </row>
    <row r="2068" spans="10:10" ht="17.5" x14ac:dyDescent="0.35">
      <c r="J2068" s="62"/>
    </row>
    <row r="2069" spans="10:10" ht="17.5" x14ac:dyDescent="0.35">
      <c r="J2069" s="62"/>
    </row>
    <row r="2070" spans="10:10" ht="17.5" x14ac:dyDescent="0.35">
      <c r="J2070" s="62"/>
    </row>
    <row r="2071" spans="10:10" ht="17.5" x14ac:dyDescent="0.35">
      <c r="J2071" s="62"/>
    </row>
    <row r="2072" spans="10:10" ht="17.5" x14ac:dyDescent="0.35">
      <c r="J2072" s="62"/>
    </row>
    <row r="2073" spans="10:10" ht="17.5" x14ac:dyDescent="0.35">
      <c r="J2073" s="62"/>
    </row>
    <row r="2074" spans="10:10" ht="17.5" x14ac:dyDescent="0.35">
      <c r="J2074" s="62"/>
    </row>
    <row r="2075" spans="10:10" ht="17.5" x14ac:dyDescent="0.35">
      <c r="J2075" s="62"/>
    </row>
    <row r="2076" spans="10:10" ht="17.5" x14ac:dyDescent="0.35">
      <c r="J2076" s="62"/>
    </row>
    <row r="2077" spans="10:10" ht="17.5" x14ac:dyDescent="0.35">
      <c r="J2077" s="62"/>
    </row>
    <row r="2078" spans="10:10" ht="17.5" x14ac:dyDescent="0.35">
      <c r="J2078" s="62"/>
    </row>
    <row r="2079" spans="10:10" ht="17.5" x14ac:dyDescent="0.35">
      <c r="J2079" s="62"/>
    </row>
    <row r="2080" spans="10:10" ht="17.5" x14ac:dyDescent="0.35">
      <c r="J2080" s="62"/>
    </row>
    <row r="2081" spans="10:10" ht="17.5" x14ac:dyDescent="0.35">
      <c r="J2081" s="62"/>
    </row>
    <row r="2082" spans="10:10" ht="17.5" x14ac:dyDescent="0.35">
      <c r="J2082" s="62"/>
    </row>
    <row r="2083" spans="10:10" ht="17.5" x14ac:dyDescent="0.35">
      <c r="J2083" s="62"/>
    </row>
    <row r="2084" spans="10:10" ht="17.5" x14ac:dyDescent="0.35">
      <c r="J2084" s="62"/>
    </row>
    <row r="2085" spans="10:10" ht="17.5" x14ac:dyDescent="0.35">
      <c r="J2085" s="62"/>
    </row>
    <row r="2086" spans="10:10" ht="17.5" x14ac:dyDescent="0.35">
      <c r="J2086" s="62"/>
    </row>
    <row r="2087" spans="10:10" ht="17.5" x14ac:dyDescent="0.35">
      <c r="J2087" s="62"/>
    </row>
    <row r="2088" spans="10:10" ht="17.5" x14ac:dyDescent="0.35">
      <c r="J2088" s="62"/>
    </row>
    <row r="2089" spans="10:10" ht="17.5" x14ac:dyDescent="0.35">
      <c r="J2089" s="62"/>
    </row>
    <row r="2090" spans="10:10" ht="17.5" x14ac:dyDescent="0.35">
      <c r="J2090" s="62"/>
    </row>
    <row r="2091" spans="10:10" ht="17.5" x14ac:dyDescent="0.35">
      <c r="J2091" s="62"/>
    </row>
    <row r="2092" spans="10:10" ht="17.5" x14ac:dyDescent="0.35">
      <c r="J2092" s="62"/>
    </row>
    <row r="2093" spans="10:10" ht="17.5" x14ac:dyDescent="0.35">
      <c r="J2093" s="62"/>
    </row>
    <row r="2094" spans="10:10" ht="17.5" x14ac:dyDescent="0.35">
      <c r="J2094" s="62"/>
    </row>
    <row r="2095" spans="10:10" ht="17.5" x14ac:dyDescent="0.35">
      <c r="J2095" s="62"/>
    </row>
    <row r="2096" spans="10:10" ht="17.5" x14ac:dyDescent="0.35">
      <c r="J2096" s="62"/>
    </row>
    <row r="2097" spans="10:10" ht="17.5" x14ac:dyDescent="0.35">
      <c r="J2097" s="62"/>
    </row>
    <row r="2098" spans="10:10" ht="17.5" x14ac:dyDescent="0.35">
      <c r="J2098" s="62"/>
    </row>
    <row r="2099" spans="10:10" ht="17.5" x14ac:dyDescent="0.35">
      <c r="J2099" s="62"/>
    </row>
    <row r="2100" spans="10:10" ht="17.5" x14ac:dyDescent="0.35">
      <c r="J2100" s="62"/>
    </row>
    <row r="2101" spans="10:10" ht="17.5" x14ac:dyDescent="0.35">
      <c r="J2101" s="62"/>
    </row>
    <row r="2102" spans="10:10" ht="17.5" x14ac:dyDescent="0.35">
      <c r="J2102" s="62"/>
    </row>
    <row r="2103" spans="10:10" ht="17.5" x14ac:dyDescent="0.35">
      <c r="J2103" s="62"/>
    </row>
    <row r="2104" spans="10:10" ht="17.5" x14ac:dyDescent="0.35">
      <c r="J2104" s="62"/>
    </row>
    <row r="2105" spans="10:10" ht="17.5" x14ac:dyDescent="0.35">
      <c r="J2105" s="62"/>
    </row>
    <row r="2106" spans="10:10" ht="17.5" x14ac:dyDescent="0.35">
      <c r="J2106" s="62"/>
    </row>
    <row r="2107" spans="10:10" ht="17.5" x14ac:dyDescent="0.35">
      <c r="J2107" s="62"/>
    </row>
    <row r="2108" spans="10:10" ht="17.5" x14ac:dyDescent="0.35">
      <c r="J2108" s="62"/>
    </row>
    <row r="2109" spans="10:10" ht="17.5" x14ac:dyDescent="0.35">
      <c r="J2109" s="62"/>
    </row>
    <row r="2110" spans="10:10" ht="17.5" x14ac:dyDescent="0.35">
      <c r="J2110" s="62"/>
    </row>
    <row r="2111" spans="10:10" ht="17.5" x14ac:dyDescent="0.35">
      <c r="J2111" s="62"/>
    </row>
    <row r="2112" spans="10:10" ht="17.5" x14ac:dyDescent="0.35">
      <c r="J2112" s="62"/>
    </row>
    <row r="2113" spans="10:10" ht="17.5" x14ac:dyDescent="0.35">
      <c r="J2113" s="62"/>
    </row>
    <row r="2114" spans="10:10" ht="17.5" x14ac:dyDescent="0.35">
      <c r="J2114" s="62"/>
    </row>
    <row r="2115" spans="10:10" ht="17.5" x14ac:dyDescent="0.35">
      <c r="J2115" s="62"/>
    </row>
    <row r="2116" spans="10:10" ht="17.5" x14ac:dyDescent="0.35">
      <c r="J2116" s="62"/>
    </row>
    <row r="2117" spans="10:10" ht="17.5" x14ac:dyDescent="0.35">
      <c r="J2117" s="62"/>
    </row>
    <row r="2118" spans="10:10" ht="17.5" x14ac:dyDescent="0.35">
      <c r="J2118" s="62"/>
    </row>
    <row r="2119" spans="10:10" ht="17.5" x14ac:dyDescent="0.35">
      <c r="J2119" s="62"/>
    </row>
    <row r="2120" spans="10:10" ht="17.5" x14ac:dyDescent="0.35">
      <c r="J2120" s="62"/>
    </row>
    <row r="2121" spans="10:10" ht="17.5" x14ac:dyDescent="0.35">
      <c r="J2121" s="62"/>
    </row>
    <row r="2122" spans="10:10" ht="17.5" x14ac:dyDescent="0.35">
      <c r="J2122" s="62"/>
    </row>
    <row r="2123" spans="10:10" ht="17.5" x14ac:dyDescent="0.35">
      <c r="J2123" s="62"/>
    </row>
    <row r="2124" spans="10:10" ht="17.5" x14ac:dyDescent="0.35">
      <c r="J2124" s="62"/>
    </row>
    <row r="2125" spans="10:10" ht="17.5" x14ac:dyDescent="0.35">
      <c r="J2125" s="62"/>
    </row>
    <row r="2126" spans="10:10" ht="17.5" x14ac:dyDescent="0.35">
      <c r="J2126" s="62"/>
    </row>
    <row r="2127" spans="10:10" ht="17.5" x14ac:dyDescent="0.35">
      <c r="J2127" s="62"/>
    </row>
    <row r="2128" spans="10:10" ht="17.5" x14ac:dyDescent="0.35">
      <c r="J2128" s="62"/>
    </row>
    <row r="2129" spans="10:10" ht="17.5" x14ac:dyDescent="0.35">
      <c r="J2129" s="62"/>
    </row>
    <row r="2130" spans="10:10" ht="17.5" x14ac:dyDescent="0.35">
      <c r="J2130" s="62"/>
    </row>
    <row r="2131" spans="10:10" ht="17.5" x14ac:dyDescent="0.35">
      <c r="J2131" s="62"/>
    </row>
    <row r="2132" spans="10:10" ht="17.5" x14ac:dyDescent="0.35">
      <c r="J2132" s="62"/>
    </row>
    <row r="2133" spans="10:10" ht="17.5" x14ac:dyDescent="0.35">
      <c r="J2133" s="62"/>
    </row>
    <row r="2134" spans="10:10" ht="17.5" x14ac:dyDescent="0.35">
      <c r="J2134" s="62"/>
    </row>
    <row r="2135" spans="10:10" ht="17.5" x14ac:dyDescent="0.35">
      <c r="J2135" s="62"/>
    </row>
    <row r="2136" spans="10:10" ht="17.5" x14ac:dyDescent="0.35">
      <c r="J2136" s="62"/>
    </row>
    <row r="2137" spans="10:10" ht="17.5" x14ac:dyDescent="0.35">
      <c r="J2137" s="62"/>
    </row>
    <row r="2138" spans="10:10" ht="17.5" x14ac:dyDescent="0.35">
      <c r="J2138" s="62"/>
    </row>
    <row r="2139" spans="10:10" ht="17.5" x14ac:dyDescent="0.35">
      <c r="J2139" s="62"/>
    </row>
    <row r="2140" spans="10:10" ht="17.5" x14ac:dyDescent="0.35">
      <c r="J2140" s="62"/>
    </row>
    <row r="2141" spans="10:10" ht="17.5" x14ac:dyDescent="0.35">
      <c r="J2141" s="62"/>
    </row>
    <row r="2142" spans="10:10" ht="17.5" x14ac:dyDescent="0.35">
      <c r="J2142" s="62"/>
    </row>
    <row r="2143" spans="10:10" ht="17.5" x14ac:dyDescent="0.35">
      <c r="J2143" s="62"/>
    </row>
    <row r="2144" spans="10:10" ht="17.5" x14ac:dyDescent="0.35">
      <c r="J2144" s="62"/>
    </row>
    <row r="2145" spans="10:10" ht="17.5" x14ac:dyDescent="0.35">
      <c r="J2145" s="62"/>
    </row>
    <row r="2146" spans="10:10" ht="17.5" x14ac:dyDescent="0.35">
      <c r="J2146" s="62"/>
    </row>
    <row r="2147" spans="10:10" ht="17.5" x14ac:dyDescent="0.35">
      <c r="J2147" s="62"/>
    </row>
    <row r="2148" spans="10:10" ht="17.5" x14ac:dyDescent="0.35">
      <c r="J2148" s="62"/>
    </row>
    <row r="2149" spans="10:10" ht="17.5" x14ac:dyDescent="0.35">
      <c r="J2149" s="62"/>
    </row>
    <row r="2150" spans="10:10" ht="17.5" x14ac:dyDescent="0.35">
      <c r="J2150" s="62"/>
    </row>
    <row r="2151" spans="10:10" ht="17.5" x14ac:dyDescent="0.35">
      <c r="J2151" s="62"/>
    </row>
    <row r="2152" spans="10:10" ht="17.5" x14ac:dyDescent="0.35">
      <c r="J2152" s="62"/>
    </row>
    <row r="2153" spans="10:10" ht="17.5" x14ac:dyDescent="0.35">
      <c r="J2153" s="62"/>
    </row>
    <row r="2154" spans="10:10" ht="17.5" x14ac:dyDescent="0.35">
      <c r="J2154" s="62"/>
    </row>
    <row r="2155" spans="10:10" ht="17.5" x14ac:dyDescent="0.35">
      <c r="J2155" s="62"/>
    </row>
    <row r="2156" spans="10:10" ht="17.5" x14ac:dyDescent="0.35">
      <c r="J2156" s="62"/>
    </row>
    <row r="2157" spans="10:10" ht="17.5" x14ac:dyDescent="0.35">
      <c r="J2157" s="62"/>
    </row>
    <row r="2158" spans="10:10" ht="17.5" x14ac:dyDescent="0.35">
      <c r="J2158" s="62"/>
    </row>
    <row r="2159" spans="10:10" ht="17.5" x14ac:dyDescent="0.35">
      <c r="J2159" s="62"/>
    </row>
    <row r="2160" spans="10:10" ht="17.5" x14ac:dyDescent="0.35">
      <c r="J2160" s="62"/>
    </row>
    <row r="2161" spans="10:10" ht="17.5" x14ac:dyDescent="0.35">
      <c r="J2161" s="62"/>
    </row>
    <row r="2162" spans="10:10" ht="17.5" x14ac:dyDescent="0.35">
      <c r="J2162" s="62"/>
    </row>
    <row r="2163" spans="10:10" ht="17.5" x14ac:dyDescent="0.35">
      <c r="J2163" s="62"/>
    </row>
    <row r="2164" spans="10:10" ht="17.5" x14ac:dyDescent="0.35">
      <c r="J2164" s="62"/>
    </row>
    <row r="2165" spans="10:10" ht="17.5" x14ac:dyDescent="0.35">
      <c r="J2165" s="62"/>
    </row>
    <row r="2166" spans="10:10" ht="17.5" x14ac:dyDescent="0.35">
      <c r="J2166" s="62"/>
    </row>
    <row r="2167" spans="10:10" ht="17.5" x14ac:dyDescent="0.35">
      <c r="J2167" s="62"/>
    </row>
    <row r="2168" spans="10:10" ht="17.5" x14ac:dyDescent="0.35">
      <c r="J2168" s="62"/>
    </row>
    <row r="2169" spans="10:10" ht="17.5" x14ac:dyDescent="0.35">
      <c r="J2169" s="62"/>
    </row>
    <row r="2170" spans="10:10" ht="17.5" x14ac:dyDescent="0.35">
      <c r="J2170" s="62"/>
    </row>
    <row r="2171" spans="10:10" ht="17.5" x14ac:dyDescent="0.35">
      <c r="J2171" s="62"/>
    </row>
    <row r="2172" spans="10:10" ht="17.5" x14ac:dyDescent="0.35">
      <c r="J2172" s="62"/>
    </row>
    <row r="2173" spans="10:10" ht="17.5" x14ac:dyDescent="0.35">
      <c r="J2173" s="62"/>
    </row>
    <row r="2174" spans="10:10" ht="17.5" x14ac:dyDescent="0.35">
      <c r="J2174" s="62"/>
    </row>
    <row r="2175" spans="10:10" ht="17.5" x14ac:dyDescent="0.35">
      <c r="J2175" s="62"/>
    </row>
    <row r="2176" spans="10:10" ht="17.5" x14ac:dyDescent="0.35">
      <c r="J2176" s="62"/>
    </row>
    <row r="2177" spans="10:10" ht="17.5" x14ac:dyDescent="0.35">
      <c r="J2177" s="62"/>
    </row>
    <row r="2178" spans="10:10" ht="17.5" x14ac:dyDescent="0.35">
      <c r="J2178" s="62"/>
    </row>
    <row r="2179" spans="10:10" ht="17.5" x14ac:dyDescent="0.35">
      <c r="J2179" s="62"/>
    </row>
    <row r="2180" spans="10:10" ht="17.5" x14ac:dyDescent="0.35">
      <c r="J2180" s="62"/>
    </row>
    <row r="2181" spans="10:10" ht="17.5" x14ac:dyDescent="0.35">
      <c r="J2181" s="62"/>
    </row>
    <row r="2182" spans="10:10" ht="17.5" x14ac:dyDescent="0.35">
      <c r="J2182" s="62"/>
    </row>
    <row r="2183" spans="10:10" ht="17.5" x14ac:dyDescent="0.35">
      <c r="J2183" s="62"/>
    </row>
    <row r="2184" spans="10:10" ht="17.5" x14ac:dyDescent="0.35">
      <c r="J2184" s="62"/>
    </row>
    <row r="2185" spans="10:10" ht="17.5" x14ac:dyDescent="0.35">
      <c r="J2185" s="62"/>
    </row>
    <row r="2186" spans="10:10" ht="17.5" x14ac:dyDescent="0.35">
      <c r="J2186" s="62"/>
    </row>
    <row r="2187" spans="10:10" ht="17.5" x14ac:dyDescent="0.35">
      <c r="J2187" s="62"/>
    </row>
    <row r="2188" spans="10:10" ht="17.5" x14ac:dyDescent="0.35">
      <c r="J2188" s="62"/>
    </row>
    <row r="2189" spans="10:10" ht="17.5" x14ac:dyDescent="0.35">
      <c r="J2189" s="62"/>
    </row>
    <row r="2190" spans="10:10" ht="17.5" x14ac:dyDescent="0.35">
      <c r="J2190" s="62"/>
    </row>
    <row r="2191" spans="10:10" ht="17.5" x14ac:dyDescent="0.35">
      <c r="J2191" s="62"/>
    </row>
    <row r="2192" spans="10:10" ht="17.5" x14ac:dyDescent="0.35">
      <c r="J2192" s="62"/>
    </row>
    <row r="2193" spans="10:10" ht="17.5" x14ac:dyDescent="0.35">
      <c r="J2193" s="62"/>
    </row>
    <row r="2194" spans="10:10" ht="17.5" x14ac:dyDescent="0.35">
      <c r="J2194" s="62"/>
    </row>
    <row r="2195" spans="10:10" ht="17.5" x14ac:dyDescent="0.35">
      <c r="J2195" s="62"/>
    </row>
    <row r="2196" spans="10:10" ht="17.5" x14ac:dyDescent="0.35">
      <c r="J2196" s="62"/>
    </row>
    <row r="2197" spans="10:10" ht="17.5" x14ac:dyDescent="0.35">
      <c r="J2197" s="62"/>
    </row>
    <row r="2198" spans="10:10" ht="17.5" x14ac:dyDescent="0.35">
      <c r="J2198" s="62"/>
    </row>
    <row r="2199" spans="10:10" ht="17.5" x14ac:dyDescent="0.35">
      <c r="J2199" s="62"/>
    </row>
    <row r="2200" spans="10:10" ht="17.5" x14ac:dyDescent="0.35">
      <c r="J2200" s="62"/>
    </row>
    <row r="2201" spans="10:10" ht="17.5" x14ac:dyDescent="0.35">
      <c r="J2201" s="62"/>
    </row>
    <row r="2202" spans="10:10" ht="17.5" x14ac:dyDescent="0.35">
      <c r="J2202" s="62"/>
    </row>
    <row r="2203" spans="10:10" ht="17.5" x14ac:dyDescent="0.35">
      <c r="J2203" s="62"/>
    </row>
    <row r="2204" spans="10:10" ht="17.5" x14ac:dyDescent="0.35">
      <c r="J2204" s="62"/>
    </row>
    <row r="2205" spans="10:10" ht="17.5" x14ac:dyDescent="0.35">
      <c r="J2205" s="62"/>
    </row>
    <row r="2206" spans="10:10" ht="17.5" x14ac:dyDescent="0.35">
      <c r="J2206" s="62"/>
    </row>
    <row r="2207" spans="10:10" ht="17.5" x14ac:dyDescent="0.35">
      <c r="J2207" s="62"/>
    </row>
    <row r="2208" spans="10:10" ht="17.5" x14ac:dyDescent="0.35">
      <c r="J2208" s="62"/>
    </row>
    <row r="2209" spans="10:10" ht="17.5" x14ac:dyDescent="0.35">
      <c r="J2209" s="62"/>
    </row>
    <row r="2210" spans="10:10" ht="17.5" x14ac:dyDescent="0.35">
      <c r="J2210" s="62"/>
    </row>
    <row r="2211" spans="10:10" ht="17.5" x14ac:dyDescent="0.35">
      <c r="J2211" s="62"/>
    </row>
    <row r="2212" spans="10:10" ht="17.5" x14ac:dyDescent="0.35">
      <c r="J2212" s="62"/>
    </row>
    <row r="2213" spans="10:10" ht="17.5" x14ac:dyDescent="0.35">
      <c r="J2213" s="62"/>
    </row>
    <row r="2214" spans="10:10" ht="17.5" x14ac:dyDescent="0.35">
      <c r="J2214" s="62"/>
    </row>
    <row r="2215" spans="10:10" ht="17.5" x14ac:dyDescent="0.35">
      <c r="J2215" s="62"/>
    </row>
    <row r="2216" spans="10:10" ht="17.5" x14ac:dyDescent="0.35">
      <c r="J2216" s="62"/>
    </row>
    <row r="2217" spans="10:10" ht="17.5" x14ac:dyDescent="0.35">
      <c r="J2217" s="62"/>
    </row>
    <row r="2218" spans="10:10" ht="17.5" x14ac:dyDescent="0.35">
      <c r="J2218" s="62"/>
    </row>
    <row r="2219" spans="10:10" ht="17.5" x14ac:dyDescent="0.35">
      <c r="J2219" s="62"/>
    </row>
    <row r="2220" spans="10:10" ht="17.5" x14ac:dyDescent="0.35">
      <c r="J2220" s="62"/>
    </row>
    <row r="2221" spans="10:10" ht="17.5" x14ac:dyDescent="0.35">
      <c r="J2221" s="62"/>
    </row>
    <row r="2222" spans="10:10" ht="17.5" x14ac:dyDescent="0.35">
      <c r="J2222" s="62"/>
    </row>
    <row r="2223" spans="10:10" ht="17.5" x14ac:dyDescent="0.35">
      <c r="J2223" s="62"/>
    </row>
    <row r="2224" spans="10:10" ht="17.5" x14ac:dyDescent="0.35">
      <c r="J2224" s="62"/>
    </row>
    <row r="2225" spans="10:10" ht="17.5" x14ac:dyDescent="0.35">
      <c r="J2225" s="62"/>
    </row>
    <row r="2226" spans="10:10" ht="17.5" x14ac:dyDescent="0.35">
      <c r="J2226" s="62"/>
    </row>
    <row r="2227" spans="10:10" ht="17.5" x14ac:dyDescent="0.35">
      <c r="J2227" s="62"/>
    </row>
    <row r="2228" spans="10:10" ht="17.5" x14ac:dyDescent="0.35">
      <c r="J2228" s="62"/>
    </row>
    <row r="2229" spans="10:10" ht="17.5" x14ac:dyDescent="0.35">
      <c r="J2229" s="62"/>
    </row>
    <row r="2230" spans="10:10" ht="17.5" x14ac:dyDescent="0.35">
      <c r="J2230" s="62"/>
    </row>
    <row r="2231" spans="10:10" ht="17.5" x14ac:dyDescent="0.35">
      <c r="J2231" s="62"/>
    </row>
    <row r="2232" spans="10:10" ht="17.5" x14ac:dyDescent="0.35">
      <c r="J2232" s="62"/>
    </row>
    <row r="2233" spans="10:10" ht="17.5" x14ac:dyDescent="0.35">
      <c r="J2233" s="62"/>
    </row>
    <row r="2234" spans="10:10" ht="17.5" x14ac:dyDescent="0.35">
      <c r="J2234" s="62"/>
    </row>
    <row r="2235" spans="10:10" ht="17.5" x14ac:dyDescent="0.35">
      <c r="J2235" s="62"/>
    </row>
    <row r="2236" spans="10:10" ht="17.5" x14ac:dyDescent="0.35">
      <c r="J2236" s="62"/>
    </row>
    <row r="2237" spans="10:10" ht="17.5" x14ac:dyDescent="0.35">
      <c r="J2237" s="62"/>
    </row>
    <row r="2238" spans="10:10" ht="17.5" x14ac:dyDescent="0.35">
      <c r="J2238" s="62"/>
    </row>
    <row r="2239" spans="10:10" ht="17.5" x14ac:dyDescent="0.35">
      <c r="J2239" s="62"/>
    </row>
    <row r="2240" spans="10:10" ht="17.5" x14ac:dyDescent="0.35">
      <c r="J2240" s="62"/>
    </row>
    <row r="2241" spans="10:10" ht="17.5" x14ac:dyDescent="0.35">
      <c r="J2241" s="62"/>
    </row>
    <row r="2242" spans="10:10" ht="17.5" x14ac:dyDescent="0.35">
      <c r="J2242" s="62"/>
    </row>
    <row r="2243" spans="10:10" ht="17.5" x14ac:dyDescent="0.35">
      <c r="J2243" s="62"/>
    </row>
    <row r="2244" spans="10:10" ht="17.5" x14ac:dyDescent="0.35">
      <c r="J2244" s="62"/>
    </row>
    <row r="2245" spans="10:10" ht="17.5" x14ac:dyDescent="0.35">
      <c r="J2245" s="62"/>
    </row>
    <row r="2246" spans="10:10" ht="17.5" x14ac:dyDescent="0.35">
      <c r="J2246" s="62"/>
    </row>
    <row r="2247" spans="10:10" ht="17.5" x14ac:dyDescent="0.35">
      <c r="J2247" s="62"/>
    </row>
    <row r="2248" spans="10:10" ht="17.5" x14ac:dyDescent="0.35">
      <c r="J2248" s="62"/>
    </row>
    <row r="2249" spans="10:10" ht="17.5" x14ac:dyDescent="0.35">
      <c r="J2249" s="62"/>
    </row>
    <row r="2250" spans="10:10" ht="17.5" x14ac:dyDescent="0.35">
      <c r="J2250" s="62"/>
    </row>
    <row r="2251" spans="10:10" ht="17.5" x14ac:dyDescent="0.35">
      <c r="J2251" s="62"/>
    </row>
    <row r="2252" spans="10:10" ht="17.5" x14ac:dyDescent="0.35">
      <c r="J2252" s="62"/>
    </row>
    <row r="2253" spans="10:10" ht="17.5" x14ac:dyDescent="0.35">
      <c r="J2253" s="62"/>
    </row>
    <row r="2254" spans="10:10" ht="17.5" x14ac:dyDescent="0.35">
      <c r="J2254" s="62"/>
    </row>
    <row r="2255" spans="10:10" ht="17.5" x14ac:dyDescent="0.35">
      <c r="J2255" s="62"/>
    </row>
    <row r="2256" spans="10:10" ht="17.5" x14ac:dyDescent="0.35">
      <c r="J2256" s="62"/>
    </row>
    <row r="2257" spans="10:10" ht="17.5" x14ac:dyDescent="0.35">
      <c r="J2257" s="62"/>
    </row>
    <row r="2258" spans="10:10" ht="17.5" x14ac:dyDescent="0.35">
      <c r="J2258" s="62"/>
    </row>
    <row r="2259" spans="10:10" ht="17.5" x14ac:dyDescent="0.35">
      <c r="J2259" s="62"/>
    </row>
    <row r="2260" spans="10:10" ht="17.5" x14ac:dyDescent="0.35">
      <c r="J2260" s="62"/>
    </row>
    <row r="2261" spans="10:10" ht="17.5" x14ac:dyDescent="0.35">
      <c r="J2261" s="62"/>
    </row>
    <row r="2262" spans="10:10" ht="17.5" x14ac:dyDescent="0.35">
      <c r="J2262" s="62"/>
    </row>
    <row r="2263" spans="10:10" ht="17.5" x14ac:dyDescent="0.35">
      <c r="J2263" s="62"/>
    </row>
    <row r="2264" spans="10:10" ht="17.5" x14ac:dyDescent="0.35">
      <c r="J2264" s="62"/>
    </row>
    <row r="2265" spans="10:10" ht="17.5" x14ac:dyDescent="0.35">
      <c r="J2265" s="62"/>
    </row>
    <row r="2266" spans="10:10" ht="17.5" x14ac:dyDescent="0.35">
      <c r="J2266" s="62"/>
    </row>
    <row r="2267" spans="10:10" ht="17.5" x14ac:dyDescent="0.35">
      <c r="J2267" s="62"/>
    </row>
    <row r="2268" spans="10:10" ht="17.5" x14ac:dyDescent="0.35">
      <c r="J2268" s="62"/>
    </row>
    <row r="2269" spans="10:10" ht="17.5" x14ac:dyDescent="0.35">
      <c r="J2269" s="62"/>
    </row>
    <row r="2270" spans="10:10" ht="17.5" x14ac:dyDescent="0.35">
      <c r="J2270" s="62"/>
    </row>
    <row r="2271" spans="10:10" ht="17.5" x14ac:dyDescent="0.35">
      <c r="J2271" s="62"/>
    </row>
    <row r="2272" spans="10:10" ht="17.5" x14ac:dyDescent="0.35">
      <c r="J2272" s="62"/>
    </row>
    <row r="2273" spans="10:10" ht="17.5" x14ac:dyDescent="0.35">
      <c r="J2273" s="62"/>
    </row>
    <row r="2274" spans="10:10" ht="17.5" x14ac:dyDescent="0.35">
      <c r="J2274" s="62"/>
    </row>
    <row r="2275" spans="10:10" ht="17.5" x14ac:dyDescent="0.35">
      <c r="J2275" s="62"/>
    </row>
    <row r="2276" spans="10:10" ht="17.5" x14ac:dyDescent="0.35">
      <c r="J2276" s="62"/>
    </row>
    <row r="2277" spans="10:10" ht="17.5" x14ac:dyDescent="0.35">
      <c r="J2277" s="62"/>
    </row>
    <row r="2278" spans="10:10" ht="17.5" x14ac:dyDescent="0.35">
      <c r="J2278" s="62"/>
    </row>
    <row r="2279" spans="10:10" ht="17.5" x14ac:dyDescent="0.35">
      <c r="J2279" s="62"/>
    </row>
    <row r="2280" spans="10:10" ht="17.5" x14ac:dyDescent="0.35">
      <c r="J2280" s="62"/>
    </row>
    <row r="2281" spans="10:10" ht="17.5" x14ac:dyDescent="0.35">
      <c r="J2281" s="62"/>
    </row>
    <row r="2282" spans="10:10" ht="17.5" x14ac:dyDescent="0.35">
      <c r="J2282" s="62"/>
    </row>
    <row r="2283" spans="10:10" ht="17.5" x14ac:dyDescent="0.35">
      <c r="J2283" s="62"/>
    </row>
    <row r="2284" spans="10:10" ht="17.5" x14ac:dyDescent="0.35">
      <c r="J2284" s="62"/>
    </row>
    <row r="2285" spans="10:10" ht="17.5" x14ac:dyDescent="0.35">
      <c r="J2285" s="62"/>
    </row>
    <row r="2286" spans="10:10" ht="17.5" x14ac:dyDescent="0.35">
      <c r="J2286" s="62"/>
    </row>
    <row r="2287" spans="10:10" ht="17.5" x14ac:dyDescent="0.35">
      <c r="J2287" s="62"/>
    </row>
    <row r="2288" spans="10:10" ht="17.5" x14ac:dyDescent="0.35">
      <c r="J2288" s="62"/>
    </row>
    <row r="2289" spans="10:10" ht="17.5" x14ac:dyDescent="0.35">
      <c r="J2289" s="62"/>
    </row>
    <row r="2290" spans="10:10" ht="17.5" x14ac:dyDescent="0.35">
      <c r="J2290" s="62"/>
    </row>
    <row r="2291" spans="10:10" ht="17.5" x14ac:dyDescent="0.35">
      <c r="J2291" s="62"/>
    </row>
    <row r="2292" spans="10:10" ht="17.5" x14ac:dyDescent="0.35">
      <c r="J2292" s="62"/>
    </row>
    <row r="2293" spans="10:10" ht="17.5" x14ac:dyDescent="0.35">
      <c r="J2293" s="62"/>
    </row>
    <row r="2294" spans="10:10" ht="17.5" x14ac:dyDescent="0.35">
      <c r="J2294" s="62"/>
    </row>
    <row r="2295" spans="10:10" ht="17.5" x14ac:dyDescent="0.35">
      <c r="J2295" s="62"/>
    </row>
    <row r="2296" spans="10:10" ht="17.5" x14ac:dyDescent="0.35">
      <c r="J2296" s="62"/>
    </row>
    <row r="2297" spans="10:10" ht="17.5" x14ac:dyDescent="0.35">
      <c r="J2297" s="62"/>
    </row>
    <row r="2298" spans="10:10" ht="17.5" x14ac:dyDescent="0.35">
      <c r="J2298" s="62"/>
    </row>
    <row r="2299" spans="10:10" ht="17.5" x14ac:dyDescent="0.35">
      <c r="J2299" s="62"/>
    </row>
    <row r="2300" spans="10:10" ht="17.5" x14ac:dyDescent="0.35">
      <c r="J2300" s="62"/>
    </row>
    <row r="2301" spans="10:10" ht="17.5" x14ac:dyDescent="0.35">
      <c r="J2301" s="62"/>
    </row>
    <row r="2302" spans="10:10" ht="17.5" x14ac:dyDescent="0.35">
      <c r="J2302" s="62"/>
    </row>
    <row r="2303" spans="10:10" ht="17.5" x14ac:dyDescent="0.35">
      <c r="J2303" s="62"/>
    </row>
    <row r="2304" spans="10:10" ht="17.5" x14ac:dyDescent="0.35">
      <c r="J2304" s="62"/>
    </row>
    <row r="2305" spans="10:10" ht="17.5" x14ac:dyDescent="0.35">
      <c r="J2305" s="62"/>
    </row>
    <row r="2306" spans="10:10" ht="17.5" x14ac:dyDescent="0.35">
      <c r="J2306" s="62"/>
    </row>
    <row r="2307" spans="10:10" ht="17.5" x14ac:dyDescent="0.35">
      <c r="J2307" s="62"/>
    </row>
    <row r="2308" spans="10:10" ht="17.5" x14ac:dyDescent="0.35">
      <c r="J2308" s="62"/>
    </row>
    <row r="2309" spans="10:10" ht="17.5" x14ac:dyDescent="0.35">
      <c r="J2309" s="62"/>
    </row>
    <row r="2310" spans="10:10" ht="17.5" x14ac:dyDescent="0.35">
      <c r="J2310" s="62"/>
    </row>
    <row r="2311" spans="10:10" ht="17.5" x14ac:dyDescent="0.35">
      <c r="J2311" s="62"/>
    </row>
    <row r="2312" spans="10:10" ht="17.5" x14ac:dyDescent="0.35">
      <c r="J2312" s="62"/>
    </row>
    <row r="2313" spans="10:10" ht="17.5" x14ac:dyDescent="0.35">
      <c r="J2313" s="62"/>
    </row>
    <row r="2314" spans="10:10" ht="17.5" x14ac:dyDescent="0.35">
      <c r="J2314" s="62"/>
    </row>
    <row r="2315" spans="10:10" ht="17.5" x14ac:dyDescent="0.35">
      <c r="J2315" s="62"/>
    </row>
    <row r="2316" spans="10:10" ht="17.5" x14ac:dyDescent="0.35">
      <c r="J2316" s="62"/>
    </row>
    <row r="2317" spans="10:10" ht="17.5" x14ac:dyDescent="0.35">
      <c r="J2317" s="62"/>
    </row>
    <row r="2318" spans="10:10" ht="17.5" x14ac:dyDescent="0.35">
      <c r="J2318" s="62"/>
    </row>
    <row r="2319" spans="10:10" ht="17.5" x14ac:dyDescent="0.35">
      <c r="J2319" s="62"/>
    </row>
    <row r="2320" spans="10:10" ht="17.5" x14ac:dyDescent="0.35">
      <c r="J2320" s="62"/>
    </row>
    <row r="2321" spans="10:10" ht="17.5" x14ac:dyDescent="0.35">
      <c r="J2321" s="62"/>
    </row>
    <row r="2322" spans="10:10" ht="17.5" x14ac:dyDescent="0.35">
      <c r="J2322" s="62"/>
    </row>
    <row r="2323" spans="10:10" ht="17.5" x14ac:dyDescent="0.35">
      <c r="J2323" s="62"/>
    </row>
    <row r="2324" spans="10:10" ht="17.5" x14ac:dyDescent="0.35">
      <c r="J2324" s="62"/>
    </row>
    <row r="2325" spans="10:10" ht="17.5" x14ac:dyDescent="0.35">
      <c r="J2325" s="62"/>
    </row>
    <row r="2326" spans="10:10" ht="17.5" x14ac:dyDescent="0.35">
      <c r="J2326" s="62"/>
    </row>
    <row r="2327" spans="10:10" ht="17.5" x14ac:dyDescent="0.35">
      <c r="J2327" s="62"/>
    </row>
    <row r="2328" spans="10:10" ht="17.5" x14ac:dyDescent="0.35">
      <c r="J2328" s="62"/>
    </row>
    <row r="2329" spans="10:10" ht="17.5" x14ac:dyDescent="0.35">
      <c r="J2329" s="62"/>
    </row>
    <row r="2330" spans="10:10" ht="17.5" x14ac:dyDescent="0.35">
      <c r="J2330" s="62"/>
    </row>
    <row r="2331" spans="10:10" ht="17.5" x14ac:dyDescent="0.35">
      <c r="J2331" s="62"/>
    </row>
    <row r="2332" spans="10:10" ht="17.5" x14ac:dyDescent="0.35">
      <c r="J2332" s="62"/>
    </row>
    <row r="2333" spans="10:10" ht="17.5" x14ac:dyDescent="0.35">
      <c r="J2333" s="62"/>
    </row>
    <row r="2334" spans="10:10" ht="17.5" x14ac:dyDescent="0.35">
      <c r="J2334" s="62"/>
    </row>
    <row r="2335" spans="10:10" ht="17.5" x14ac:dyDescent="0.35">
      <c r="J2335" s="62"/>
    </row>
    <row r="2336" spans="10:10" ht="17.5" x14ac:dyDescent="0.35">
      <c r="J2336" s="62"/>
    </row>
    <row r="2337" spans="10:10" ht="17.5" x14ac:dyDescent="0.35">
      <c r="J2337" s="62"/>
    </row>
    <row r="2338" spans="10:10" ht="17.5" x14ac:dyDescent="0.35">
      <c r="J2338" s="62"/>
    </row>
    <row r="2339" spans="10:10" ht="17.5" x14ac:dyDescent="0.35">
      <c r="J2339" s="62"/>
    </row>
    <row r="2340" spans="10:10" ht="17.5" x14ac:dyDescent="0.35">
      <c r="J2340" s="62"/>
    </row>
    <row r="2341" spans="10:10" ht="17.5" x14ac:dyDescent="0.35">
      <c r="J2341" s="62"/>
    </row>
    <row r="2342" spans="10:10" ht="17.5" x14ac:dyDescent="0.35">
      <c r="J2342" s="62"/>
    </row>
    <row r="2343" spans="10:10" ht="17.5" x14ac:dyDescent="0.35">
      <c r="J2343" s="62"/>
    </row>
    <row r="2344" spans="10:10" ht="17.5" x14ac:dyDescent="0.35">
      <c r="J2344" s="62"/>
    </row>
    <row r="2345" spans="10:10" ht="17.5" x14ac:dyDescent="0.35">
      <c r="J2345" s="62"/>
    </row>
    <row r="2346" spans="10:10" ht="17.5" x14ac:dyDescent="0.35">
      <c r="J2346" s="62"/>
    </row>
    <row r="2347" spans="10:10" ht="17.5" x14ac:dyDescent="0.35">
      <c r="J2347" s="62"/>
    </row>
    <row r="2348" spans="10:10" ht="17.5" x14ac:dyDescent="0.35">
      <c r="J2348" s="62"/>
    </row>
    <row r="2349" spans="10:10" ht="17.5" x14ac:dyDescent="0.35">
      <c r="J2349" s="62"/>
    </row>
    <row r="2350" spans="10:10" ht="17.5" x14ac:dyDescent="0.35">
      <c r="J2350" s="62"/>
    </row>
    <row r="2351" spans="10:10" ht="17.5" x14ac:dyDescent="0.35">
      <c r="J2351" s="62"/>
    </row>
    <row r="2352" spans="10:10" ht="17.5" x14ac:dyDescent="0.35">
      <c r="J2352" s="62"/>
    </row>
    <row r="2353" spans="10:10" ht="17.5" x14ac:dyDescent="0.35">
      <c r="J2353" s="62"/>
    </row>
    <row r="2354" spans="10:10" ht="17.5" x14ac:dyDescent="0.35">
      <c r="J2354" s="62"/>
    </row>
    <row r="2355" spans="10:10" ht="17.5" x14ac:dyDescent="0.35">
      <c r="J2355" s="62"/>
    </row>
    <row r="2356" spans="10:10" ht="17.5" x14ac:dyDescent="0.35">
      <c r="J2356" s="62"/>
    </row>
    <row r="2357" spans="10:10" ht="17.5" x14ac:dyDescent="0.35">
      <c r="J2357" s="62"/>
    </row>
    <row r="2358" spans="10:10" ht="17.5" x14ac:dyDescent="0.35">
      <c r="J2358" s="62"/>
    </row>
    <row r="2359" spans="10:10" ht="17.5" x14ac:dyDescent="0.35">
      <c r="J2359" s="62"/>
    </row>
    <row r="2360" spans="10:10" ht="17.5" x14ac:dyDescent="0.35">
      <c r="J2360" s="62"/>
    </row>
    <row r="2361" spans="10:10" ht="17.5" x14ac:dyDescent="0.35">
      <c r="J2361" s="62"/>
    </row>
    <row r="2362" spans="10:10" ht="17.5" x14ac:dyDescent="0.35">
      <c r="J2362" s="62"/>
    </row>
    <row r="2363" spans="10:10" ht="17.5" x14ac:dyDescent="0.35">
      <c r="J2363" s="62"/>
    </row>
    <row r="2364" spans="10:10" ht="17.5" x14ac:dyDescent="0.35">
      <c r="J2364" s="62"/>
    </row>
    <row r="2365" spans="10:10" ht="17.5" x14ac:dyDescent="0.35">
      <c r="J2365" s="62"/>
    </row>
    <row r="2366" spans="10:10" ht="17.5" x14ac:dyDescent="0.35">
      <c r="J2366" s="62"/>
    </row>
    <row r="2367" spans="10:10" ht="17.5" x14ac:dyDescent="0.35">
      <c r="J2367" s="62"/>
    </row>
    <row r="2368" spans="10:10" ht="17.5" x14ac:dyDescent="0.35">
      <c r="J2368" s="62"/>
    </row>
    <row r="2369" spans="10:10" ht="17.5" x14ac:dyDescent="0.35">
      <c r="J2369" s="62"/>
    </row>
    <row r="2370" spans="10:10" ht="17.5" x14ac:dyDescent="0.35">
      <c r="J2370" s="62"/>
    </row>
    <row r="2371" spans="10:10" ht="17.5" x14ac:dyDescent="0.35">
      <c r="J2371" s="62"/>
    </row>
    <row r="2372" spans="10:10" ht="17.5" x14ac:dyDescent="0.35">
      <c r="J2372" s="62"/>
    </row>
    <row r="2373" spans="10:10" ht="17.5" x14ac:dyDescent="0.35">
      <c r="J2373" s="62"/>
    </row>
    <row r="2374" spans="10:10" ht="17.5" x14ac:dyDescent="0.35">
      <c r="J2374" s="62"/>
    </row>
    <row r="2375" spans="10:10" ht="17.5" x14ac:dyDescent="0.35">
      <c r="J2375" s="62"/>
    </row>
    <row r="2376" spans="10:10" ht="17.5" x14ac:dyDescent="0.35">
      <c r="J2376" s="62"/>
    </row>
    <row r="2377" spans="10:10" ht="17.5" x14ac:dyDescent="0.35">
      <c r="J2377" s="62"/>
    </row>
    <row r="2378" spans="10:10" ht="17.5" x14ac:dyDescent="0.35">
      <c r="J2378" s="62"/>
    </row>
    <row r="2379" spans="10:10" ht="17.5" x14ac:dyDescent="0.35">
      <c r="J2379" s="62"/>
    </row>
    <row r="2380" spans="10:10" ht="17.5" x14ac:dyDescent="0.35">
      <c r="J2380" s="62"/>
    </row>
    <row r="2381" spans="10:10" ht="17.5" x14ac:dyDescent="0.35">
      <c r="J2381" s="62"/>
    </row>
    <row r="2382" spans="10:10" ht="17.5" x14ac:dyDescent="0.35">
      <c r="J2382" s="62"/>
    </row>
    <row r="2383" spans="10:10" ht="17.5" x14ac:dyDescent="0.35">
      <c r="J2383" s="62"/>
    </row>
    <row r="2384" spans="10:10" ht="17.5" x14ac:dyDescent="0.35">
      <c r="J2384" s="62"/>
    </row>
    <row r="2385" spans="10:10" ht="17.5" x14ac:dyDescent="0.35">
      <c r="J2385" s="62"/>
    </row>
    <row r="2386" spans="10:10" ht="17.5" x14ac:dyDescent="0.35">
      <c r="J2386" s="62"/>
    </row>
    <row r="2387" spans="10:10" ht="17.5" x14ac:dyDescent="0.35">
      <c r="J2387" s="62"/>
    </row>
    <row r="2388" spans="10:10" ht="17.5" x14ac:dyDescent="0.35">
      <c r="J2388" s="62"/>
    </row>
    <row r="2389" spans="10:10" ht="17.5" x14ac:dyDescent="0.35">
      <c r="J2389" s="62"/>
    </row>
    <row r="2390" spans="10:10" ht="17.5" x14ac:dyDescent="0.35">
      <c r="J2390" s="62"/>
    </row>
    <row r="2391" spans="10:10" ht="17.5" x14ac:dyDescent="0.35">
      <c r="J2391" s="62"/>
    </row>
    <row r="2392" spans="10:10" ht="17.5" x14ac:dyDescent="0.35">
      <c r="J2392" s="62"/>
    </row>
    <row r="2393" spans="10:10" ht="17.5" x14ac:dyDescent="0.35">
      <c r="J2393" s="62"/>
    </row>
    <row r="2394" spans="10:10" ht="17.5" x14ac:dyDescent="0.35">
      <c r="J2394" s="62"/>
    </row>
    <row r="2395" spans="10:10" ht="17.5" x14ac:dyDescent="0.35">
      <c r="J2395" s="62"/>
    </row>
    <row r="2396" spans="10:10" ht="17.5" x14ac:dyDescent="0.35">
      <c r="J2396" s="62"/>
    </row>
    <row r="2397" spans="10:10" ht="17.5" x14ac:dyDescent="0.35">
      <c r="J2397" s="62"/>
    </row>
    <row r="2398" spans="10:10" ht="17.5" x14ac:dyDescent="0.35">
      <c r="J2398" s="62"/>
    </row>
    <row r="2399" spans="10:10" ht="17.5" x14ac:dyDescent="0.35">
      <c r="J2399" s="62"/>
    </row>
    <row r="2400" spans="10:10" ht="17.5" x14ac:dyDescent="0.35">
      <c r="J2400" s="62"/>
    </row>
    <row r="2401" spans="10:10" ht="17.5" x14ac:dyDescent="0.35">
      <c r="J2401" s="62"/>
    </row>
    <row r="2402" spans="10:10" ht="17.5" x14ac:dyDescent="0.35">
      <c r="J2402" s="62"/>
    </row>
    <row r="2403" spans="10:10" ht="17.5" x14ac:dyDescent="0.35">
      <c r="J2403" s="62"/>
    </row>
    <row r="2404" spans="10:10" ht="17.5" x14ac:dyDescent="0.35">
      <c r="J2404" s="62"/>
    </row>
    <row r="2405" spans="10:10" ht="17.5" x14ac:dyDescent="0.35">
      <c r="J2405" s="62"/>
    </row>
    <row r="2406" spans="10:10" ht="17.5" x14ac:dyDescent="0.35">
      <c r="J2406" s="62"/>
    </row>
    <row r="2407" spans="10:10" ht="17.5" x14ac:dyDescent="0.35">
      <c r="J2407" s="62"/>
    </row>
    <row r="2408" spans="10:10" ht="17.5" x14ac:dyDescent="0.35">
      <c r="J2408" s="62"/>
    </row>
    <row r="2409" spans="10:10" ht="17.5" x14ac:dyDescent="0.35">
      <c r="J2409" s="62"/>
    </row>
    <row r="2410" spans="10:10" ht="17.5" x14ac:dyDescent="0.35">
      <c r="J2410" s="62"/>
    </row>
    <row r="2411" spans="10:10" ht="17.5" x14ac:dyDescent="0.35">
      <c r="J2411" s="62"/>
    </row>
    <row r="2412" spans="10:10" ht="17.5" x14ac:dyDescent="0.35">
      <c r="J2412" s="62"/>
    </row>
    <row r="2413" spans="10:10" ht="17.5" x14ac:dyDescent="0.35">
      <c r="J2413" s="62"/>
    </row>
    <row r="2414" spans="10:10" ht="17.5" x14ac:dyDescent="0.35">
      <c r="J2414" s="62"/>
    </row>
    <row r="2415" spans="10:10" ht="17.5" x14ac:dyDescent="0.35">
      <c r="J2415" s="62"/>
    </row>
    <row r="2416" spans="10:10" ht="17.5" x14ac:dyDescent="0.35">
      <c r="J2416" s="62"/>
    </row>
    <row r="2417" spans="10:10" ht="17.5" x14ac:dyDescent="0.35">
      <c r="J2417" s="62"/>
    </row>
    <row r="2418" spans="10:10" ht="17.5" x14ac:dyDescent="0.35">
      <c r="J2418" s="62"/>
    </row>
    <row r="2419" spans="10:10" ht="17.5" x14ac:dyDescent="0.35">
      <c r="J2419" s="62"/>
    </row>
    <row r="2420" spans="10:10" ht="17.5" x14ac:dyDescent="0.35">
      <c r="J2420" s="62"/>
    </row>
    <row r="2421" spans="10:10" ht="17.5" x14ac:dyDescent="0.35">
      <c r="J2421" s="62"/>
    </row>
    <row r="2422" spans="10:10" ht="17.5" x14ac:dyDescent="0.35">
      <c r="J2422" s="62"/>
    </row>
    <row r="2423" spans="10:10" ht="17.5" x14ac:dyDescent="0.35">
      <c r="J2423" s="62"/>
    </row>
    <row r="2424" spans="10:10" ht="17.5" x14ac:dyDescent="0.35">
      <c r="J2424" s="62"/>
    </row>
    <row r="2425" spans="10:10" ht="17.5" x14ac:dyDescent="0.35">
      <c r="J2425" s="62"/>
    </row>
    <row r="2426" spans="10:10" ht="17.5" x14ac:dyDescent="0.35">
      <c r="J2426" s="62"/>
    </row>
    <row r="2427" spans="10:10" ht="17.5" x14ac:dyDescent="0.35">
      <c r="J2427" s="62"/>
    </row>
    <row r="2428" spans="10:10" ht="17.5" x14ac:dyDescent="0.35">
      <c r="J2428" s="62"/>
    </row>
    <row r="2429" spans="10:10" ht="17.5" x14ac:dyDescent="0.35">
      <c r="J2429" s="62"/>
    </row>
    <row r="2430" spans="10:10" ht="17.5" x14ac:dyDescent="0.35">
      <c r="J2430" s="62"/>
    </row>
    <row r="2431" spans="10:10" ht="17.5" x14ac:dyDescent="0.35">
      <c r="J2431" s="62"/>
    </row>
    <row r="2432" spans="10:10" ht="17.5" x14ac:dyDescent="0.35">
      <c r="J2432" s="62"/>
    </row>
    <row r="2433" spans="10:10" ht="17.5" x14ac:dyDescent="0.35">
      <c r="J2433" s="62"/>
    </row>
    <row r="2434" spans="10:10" ht="17.5" x14ac:dyDescent="0.35">
      <c r="J2434" s="62"/>
    </row>
    <row r="2435" spans="10:10" ht="17.5" x14ac:dyDescent="0.35">
      <c r="J2435" s="62"/>
    </row>
    <row r="2436" spans="10:10" ht="17.5" x14ac:dyDescent="0.35">
      <c r="J2436" s="62"/>
    </row>
    <row r="2437" spans="10:10" ht="17.5" x14ac:dyDescent="0.35">
      <c r="J2437" s="62"/>
    </row>
    <row r="2438" spans="10:10" ht="17.5" x14ac:dyDescent="0.35">
      <c r="J2438" s="62"/>
    </row>
    <row r="2439" spans="10:10" ht="17.5" x14ac:dyDescent="0.35">
      <c r="J2439" s="62"/>
    </row>
    <row r="2440" spans="10:10" ht="17.5" x14ac:dyDescent="0.35">
      <c r="J2440" s="62"/>
    </row>
    <row r="2441" spans="10:10" ht="17.5" x14ac:dyDescent="0.35">
      <c r="J2441" s="62"/>
    </row>
    <row r="2442" spans="10:10" ht="17.5" x14ac:dyDescent="0.35">
      <c r="J2442" s="62"/>
    </row>
    <row r="2443" spans="10:10" ht="17.5" x14ac:dyDescent="0.35">
      <c r="J2443" s="62"/>
    </row>
    <row r="2444" spans="10:10" ht="17.5" x14ac:dyDescent="0.35">
      <c r="J2444" s="62"/>
    </row>
    <row r="2445" spans="10:10" ht="17.5" x14ac:dyDescent="0.35">
      <c r="J2445" s="62"/>
    </row>
    <row r="2446" spans="10:10" ht="17.5" x14ac:dyDescent="0.35">
      <c r="J2446" s="62"/>
    </row>
    <row r="2447" spans="10:10" ht="17.5" x14ac:dyDescent="0.35">
      <c r="J2447" s="62"/>
    </row>
    <row r="2448" spans="10:10" ht="17.5" x14ac:dyDescent="0.35">
      <c r="J2448" s="62"/>
    </row>
    <row r="2449" spans="10:10" ht="17.5" x14ac:dyDescent="0.35">
      <c r="J2449" s="62"/>
    </row>
    <row r="2450" spans="10:10" ht="17.5" x14ac:dyDescent="0.35">
      <c r="J2450" s="62"/>
    </row>
    <row r="2451" spans="10:10" ht="17.5" x14ac:dyDescent="0.35">
      <c r="J2451" s="62"/>
    </row>
    <row r="2452" spans="10:10" ht="17.5" x14ac:dyDescent="0.35">
      <c r="J2452" s="62"/>
    </row>
    <row r="2453" spans="10:10" ht="17.5" x14ac:dyDescent="0.35">
      <c r="J2453" s="62"/>
    </row>
    <row r="2454" spans="10:10" ht="17.5" x14ac:dyDescent="0.35">
      <c r="J2454" s="62"/>
    </row>
    <row r="2455" spans="10:10" ht="17.5" x14ac:dyDescent="0.35">
      <c r="J2455" s="62"/>
    </row>
    <row r="2456" spans="10:10" ht="17.5" x14ac:dyDescent="0.35">
      <c r="J2456" s="62"/>
    </row>
    <row r="2457" spans="10:10" ht="17.5" x14ac:dyDescent="0.35">
      <c r="J2457" s="62"/>
    </row>
    <row r="2458" spans="10:10" ht="17.5" x14ac:dyDescent="0.35">
      <c r="J2458" s="62"/>
    </row>
    <row r="2459" spans="10:10" ht="17.5" x14ac:dyDescent="0.35">
      <c r="J2459" s="62"/>
    </row>
    <row r="2460" spans="10:10" ht="17.5" x14ac:dyDescent="0.35">
      <c r="J2460" s="62"/>
    </row>
    <row r="2461" spans="10:10" ht="17.5" x14ac:dyDescent="0.35">
      <c r="J2461" s="62"/>
    </row>
    <row r="2462" spans="10:10" ht="17.5" x14ac:dyDescent="0.35">
      <c r="J2462" s="62"/>
    </row>
    <row r="2463" spans="10:10" ht="17.5" x14ac:dyDescent="0.35">
      <c r="J2463" s="62"/>
    </row>
    <row r="2464" spans="10:10" ht="17.5" x14ac:dyDescent="0.35">
      <c r="J2464" s="62"/>
    </row>
    <row r="2465" spans="10:10" ht="17.5" x14ac:dyDescent="0.35">
      <c r="J2465" s="62"/>
    </row>
    <row r="2466" spans="10:10" ht="17.5" x14ac:dyDescent="0.35">
      <c r="J2466" s="62"/>
    </row>
    <row r="2467" spans="10:10" ht="17.5" x14ac:dyDescent="0.35">
      <c r="J2467" s="62"/>
    </row>
    <row r="2468" spans="10:10" ht="17.5" x14ac:dyDescent="0.35">
      <c r="J2468" s="62"/>
    </row>
    <row r="2469" spans="10:10" ht="17.5" x14ac:dyDescent="0.35">
      <c r="J2469" s="62"/>
    </row>
    <row r="2470" spans="10:10" ht="17.5" x14ac:dyDescent="0.35">
      <c r="J2470" s="62"/>
    </row>
    <row r="2471" spans="10:10" ht="17.5" x14ac:dyDescent="0.35">
      <c r="J2471" s="62"/>
    </row>
    <row r="2472" spans="10:10" ht="17.5" x14ac:dyDescent="0.35">
      <c r="J2472" s="62"/>
    </row>
    <row r="2473" spans="10:10" ht="17.5" x14ac:dyDescent="0.35">
      <c r="J2473" s="62"/>
    </row>
    <row r="2474" spans="10:10" ht="17.5" x14ac:dyDescent="0.35">
      <c r="J2474" s="62"/>
    </row>
    <row r="2475" spans="10:10" ht="17.5" x14ac:dyDescent="0.35">
      <c r="J2475" s="62"/>
    </row>
    <row r="2476" spans="10:10" ht="17.5" x14ac:dyDescent="0.35">
      <c r="J2476" s="62"/>
    </row>
    <row r="2477" spans="10:10" ht="17.5" x14ac:dyDescent="0.35">
      <c r="J2477" s="62"/>
    </row>
    <row r="2478" spans="10:10" ht="17.5" x14ac:dyDescent="0.35">
      <c r="J2478" s="62"/>
    </row>
    <row r="2479" spans="10:10" ht="17.5" x14ac:dyDescent="0.35">
      <c r="J2479" s="62"/>
    </row>
    <row r="2480" spans="10:10" ht="17.5" x14ac:dyDescent="0.35">
      <c r="J2480" s="62"/>
    </row>
    <row r="2481" spans="10:10" ht="17.5" x14ac:dyDescent="0.35">
      <c r="J2481" s="62"/>
    </row>
    <row r="2482" spans="10:10" ht="17.5" x14ac:dyDescent="0.35">
      <c r="J2482" s="62"/>
    </row>
    <row r="2483" spans="10:10" ht="17.5" x14ac:dyDescent="0.35">
      <c r="J2483" s="62"/>
    </row>
    <row r="2484" spans="10:10" ht="17.5" x14ac:dyDescent="0.35">
      <c r="J2484" s="62"/>
    </row>
    <row r="2485" spans="10:10" ht="17.5" x14ac:dyDescent="0.35">
      <c r="J2485" s="62"/>
    </row>
    <row r="2486" spans="10:10" ht="17.5" x14ac:dyDescent="0.35">
      <c r="J2486" s="62"/>
    </row>
    <row r="2487" spans="10:10" ht="17.5" x14ac:dyDescent="0.35">
      <c r="J2487" s="62"/>
    </row>
    <row r="2488" spans="10:10" ht="17.5" x14ac:dyDescent="0.35">
      <c r="J2488" s="62"/>
    </row>
    <row r="2489" spans="10:10" ht="17.5" x14ac:dyDescent="0.35">
      <c r="J2489" s="62"/>
    </row>
    <row r="2490" spans="10:10" ht="17.5" x14ac:dyDescent="0.35">
      <c r="J2490" s="62"/>
    </row>
    <row r="2491" spans="10:10" ht="17.5" x14ac:dyDescent="0.35">
      <c r="J2491" s="62"/>
    </row>
    <row r="2492" spans="10:10" ht="17.5" x14ac:dyDescent="0.35">
      <c r="J2492" s="62"/>
    </row>
    <row r="2493" spans="10:10" ht="17.5" x14ac:dyDescent="0.35">
      <c r="J2493" s="62"/>
    </row>
    <row r="2494" spans="10:10" ht="17.5" x14ac:dyDescent="0.35">
      <c r="J2494" s="62"/>
    </row>
    <row r="2495" spans="10:10" ht="17.5" x14ac:dyDescent="0.35">
      <c r="J2495" s="62"/>
    </row>
    <row r="2496" spans="10:10" ht="17.5" x14ac:dyDescent="0.35">
      <c r="J2496" s="62"/>
    </row>
    <row r="2497" spans="10:10" ht="17.5" x14ac:dyDescent="0.35">
      <c r="J2497" s="62"/>
    </row>
    <row r="2498" spans="10:10" ht="17.5" x14ac:dyDescent="0.35">
      <c r="J2498" s="62"/>
    </row>
    <row r="2499" spans="10:10" ht="17.5" x14ac:dyDescent="0.35">
      <c r="J2499" s="62"/>
    </row>
    <row r="2500" spans="10:10" ht="17.5" x14ac:dyDescent="0.35">
      <c r="J2500" s="62"/>
    </row>
    <row r="2501" spans="10:10" ht="17.5" x14ac:dyDescent="0.35">
      <c r="J2501" s="62"/>
    </row>
    <row r="2502" spans="10:10" ht="17.5" x14ac:dyDescent="0.35">
      <c r="J2502" s="62"/>
    </row>
    <row r="2503" spans="10:10" ht="17.5" x14ac:dyDescent="0.35">
      <c r="J2503" s="62"/>
    </row>
    <row r="2504" spans="10:10" ht="17.5" x14ac:dyDescent="0.35">
      <c r="J2504" s="62"/>
    </row>
    <row r="2505" spans="10:10" ht="17.5" x14ac:dyDescent="0.35">
      <c r="J2505" s="62"/>
    </row>
    <row r="2506" spans="10:10" ht="17.5" x14ac:dyDescent="0.35">
      <c r="J2506" s="62"/>
    </row>
    <row r="2507" spans="10:10" ht="17.5" x14ac:dyDescent="0.35">
      <c r="J2507" s="62"/>
    </row>
    <row r="2508" spans="10:10" ht="17.5" x14ac:dyDescent="0.35">
      <c r="J2508" s="62"/>
    </row>
    <row r="2509" spans="10:10" ht="17.5" x14ac:dyDescent="0.35">
      <c r="J2509" s="62"/>
    </row>
    <row r="2510" spans="10:10" ht="17.5" x14ac:dyDescent="0.35">
      <c r="J2510" s="62"/>
    </row>
    <row r="2511" spans="10:10" ht="17.5" x14ac:dyDescent="0.35">
      <c r="J2511" s="62"/>
    </row>
    <row r="2512" spans="10:10" ht="17.5" x14ac:dyDescent="0.35">
      <c r="J2512" s="62"/>
    </row>
    <row r="2513" spans="10:10" ht="17.5" x14ac:dyDescent="0.35">
      <c r="J2513" s="62"/>
    </row>
    <row r="2514" spans="10:10" ht="17.5" x14ac:dyDescent="0.35">
      <c r="J2514" s="62"/>
    </row>
    <row r="2515" spans="10:10" ht="17.5" x14ac:dyDescent="0.35">
      <c r="J2515" s="62"/>
    </row>
    <row r="2516" spans="10:10" ht="17.5" x14ac:dyDescent="0.35">
      <c r="J2516" s="62"/>
    </row>
    <row r="2517" spans="10:10" ht="17.5" x14ac:dyDescent="0.35">
      <c r="J2517" s="62"/>
    </row>
    <row r="2518" spans="10:10" ht="17.5" x14ac:dyDescent="0.35">
      <c r="J2518" s="62"/>
    </row>
    <row r="2519" spans="10:10" ht="17.5" x14ac:dyDescent="0.35">
      <c r="J2519" s="62"/>
    </row>
    <row r="2520" spans="10:10" ht="17.5" x14ac:dyDescent="0.35">
      <c r="J2520" s="62"/>
    </row>
    <row r="2521" spans="10:10" ht="17.5" x14ac:dyDescent="0.35">
      <c r="J2521" s="62"/>
    </row>
    <row r="2522" spans="10:10" ht="17.5" x14ac:dyDescent="0.35">
      <c r="J2522" s="62"/>
    </row>
    <row r="2523" spans="10:10" ht="17.5" x14ac:dyDescent="0.35">
      <c r="J2523" s="62"/>
    </row>
    <row r="2524" spans="10:10" ht="17.5" x14ac:dyDescent="0.35">
      <c r="J2524" s="62"/>
    </row>
    <row r="2525" spans="10:10" ht="17.5" x14ac:dyDescent="0.35">
      <c r="J2525" s="62"/>
    </row>
    <row r="2526" spans="10:10" ht="17.5" x14ac:dyDescent="0.35">
      <c r="J2526" s="62"/>
    </row>
    <row r="2527" spans="10:10" ht="17.5" x14ac:dyDescent="0.35">
      <c r="J2527" s="62"/>
    </row>
    <row r="2528" spans="10:10" ht="17.5" x14ac:dyDescent="0.35">
      <c r="J2528" s="62"/>
    </row>
    <row r="2529" spans="10:10" ht="17.5" x14ac:dyDescent="0.35">
      <c r="J2529" s="62"/>
    </row>
    <row r="2530" spans="10:10" ht="17.5" x14ac:dyDescent="0.35">
      <c r="J2530" s="62"/>
    </row>
    <row r="2531" spans="10:10" ht="17.5" x14ac:dyDescent="0.35">
      <c r="J2531" s="62"/>
    </row>
    <row r="2532" spans="10:10" ht="17.5" x14ac:dyDescent="0.35">
      <c r="J2532" s="62"/>
    </row>
    <row r="2533" spans="10:10" ht="17.5" x14ac:dyDescent="0.35">
      <c r="J2533" s="62"/>
    </row>
    <row r="2534" spans="10:10" ht="17.5" x14ac:dyDescent="0.35">
      <c r="J2534" s="62"/>
    </row>
    <row r="2535" spans="10:10" ht="17.5" x14ac:dyDescent="0.35">
      <c r="J2535" s="62"/>
    </row>
    <row r="2536" spans="10:10" ht="17.5" x14ac:dyDescent="0.35">
      <c r="J2536" s="62"/>
    </row>
    <row r="2537" spans="10:10" ht="17.5" x14ac:dyDescent="0.35">
      <c r="J2537" s="62"/>
    </row>
    <row r="2538" spans="10:10" ht="17.5" x14ac:dyDescent="0.35">
      <c r="J2538" s="62"/>
    </row>
    <row r="2539" spans="10:10" ht="17.5" x14ac:dyDescent="0.35">
      <c r="J2539" s="62"/>
    </row>
    <row r="2540" spans="10:10" ht="17.5" x14ac:dyDescent="0.35">
      <c r="J2540" s="62"/>
    </row>
    <row r="2541" spans="10:10" ht="17.5" x14ac:dyDescent="0.35">
      <c r="J2541" s="62"/>
    </row>
    <row r="2542" spans="10:10" ht="17.5" x14ac:dyDescent="0.35">
      <c r="J2542" s="62"/>
    </row>
    <row r="2543" spans="10:10" ht="17.5" x14ac:dyDescent="0.35">
      <c r="J2543" s="62"/>
    </row>
    <row r="2544" spans="10:10" ht="17.5" x14ac:dyDescent="0.35">
      <c r="J2544" s="62"/>
    </row>
    <row r="2545" spans="10:10" ht="17.5" x14ac:dyDescent="0.35">
      <c r="J2545" s="62"/>
    </row>
    <row r="2546" spans="10:10" ht="17.5" x14ac:dyDescent="0.35">
      <c r="J2546" s="62"/>
    </row>
    <row r="2547" spans="10:10" ht="17.5" x14ac:dyDescent="0.35">
      <c r="J2547" s="62"/>
    </row>
    <row r="2548" spans="10:10" ht="17.5" x14ac:dyDescent="0.35">
      <c r="J2548" s="62"/>
    </row>
    <row r="2549" spans="10:10" ht="17.5" x14ac:dyDescent="0.35">
      <c r="J2549" s="62"/>
    </row>
    <row r="2550" spans="10:10" ht="17.5" x14ac:dyDescent="0.35">
      <c r="J2550" s="62"/>
    </row>
    <row r="2551" spans="10:10" ht="17.5" x14ac:dyDescent="0.35">
      <c r="J2551" s="62"/>
    </row>
    <row r="2552" spans="10:10" ht="17.5" x14ac:dyDescent="0.35">
      <c r="J2552" s="62"/>
    </row>
    <row r="2553" spans="10:10" ht="17.5" x14ac:dyDescent="0.35">
      <c r="J2553" s="62"/>
    </row>
    <row r="2554" spans="10:10" ht="17.5" x14ac:dyDescent="0.35">
      <c r="J2554" s="62"/>
    </row>
    <row r="2555" spans="10:10" ht="17.5" x14ac:dyDescent="0.35">
      <c r="J2555" s="62"/>
    </row>
    <row r="2556" spans="10:10" ht="17.5" x14ac:dyDescent="0.35">
      <c r="J2556" s="62"/>
    </row>
    <row r="2557" spans="10:10" ht="17.5" x14ac:dyDescent="0.35">
      <c r="J2557" s="62"/>
    </row>
    <row r="2558" spans="10:10" ht="17.5" x14ac:dyDescent="0.35">
      <c r="J2558" s="62"/>
    </row>
    <row r="2559" spans="10:10" ht="17.5" x14ac:dyDescent="0.35">
      <c r="J2559" s="62"/>
    </row>
    <row r="2560" spans="10:10" ht="17.5" x14ac:dyDescent="0.35">
      <c r="J2560" s="62"/>
    </row>
    <row r="2561" spans="10:10" ht="17.5" x14ac:dyDescent="0.35">
      <c r="J2561" s="62"/>
    </row>
    <row r="2562" spans="10:10" ht="17.5" x14ac:dyDescent="0.35">
      <c r="J2562" s="62"/>
    </row>
    <row r="2563" spans="10:10" ht="17.5" x14ac:dyDescent="0.35">
      <c r="J2563" s="62"/>
    </row>
    <row r="2564" spans="10:10" ht="17.5" x14ac:dyDescent="0.35">
      <c r="J2564" s="62"/>
    </row>
    <row r="2565" spans="10:10" ht="17.5" x14ac:dyDescent="0.35">
      <c r="J2565" s="62"/>
    </row>
    <row r="2566" spans="10:10" ht="17.5" x14ac:dyDescent="0.35">
      <c r="J2566" s="62"/>
    </row>
    <row r="2567" spans="10:10" ht="17.5" x14ac:dyDescent="0.35">
      <c r="J2567" s="62"/>
    </row>
    <row r="2568" spans="10:10" ht="17.5" x14ac:dyDescent="0.35">
      <c r="J2568" s="62"/>
    </row>
    <row r="2569" spans="10:10" ht="17.5" x14ac:dyDescent="0.35">
      <c r="J2569" s="62"/>
    </row>
    <row r="2570" spans="10:10" ht="17.5" x14ac:dyDescent="0.35">
      <c r="J2570" s="62"/>
    </row>
    <row r="2571" spans="10:10" ht="17.5" x14ac:dyDescent="0.35">
      <c r="J2571" s="62"/>
    </row>
    <row r="2572" spans="10:10" ht="17.5" x14ac:dyDescent="0.35">
      <c r="J2572" s="62"/>
    </row>
    <row r="2573" spans="10:10" ht="17.5" x14ac:dyDescent="0.35">
      <c r="J2573" s="62"/>
    </row>
    <row r="2574" spans="10:10" ht="17.5" x14ac:dyDescent="0.35">
      <c r="J2574" s="62"/>
    </row>
    <row r="2575" spans="10:10" ht="17.5" x14ac:dyDescent="0.35">
      <c r="J2575" s="62"/>
    </row>
    <row r="2576" spans="10:10" ht="17.5" x14ac:dyDescent="0.35">
      <c r="J2576" s="62"/>
    </row>
    <row r="2577" spans="10:10" ht="17.5" x14ac:dyDescent="0.35">
      <c r="J2577" s="62"/>
    </row>
    <row r="2578" spans="10:10" ht="17.5" x14ac:dyDescent="0.35">
      <c r="J2578" s="62"/>
    </row>
    <row r="2579" spans="10:10" ht="17.5" x14ac:dyDescent="0.35">
      <c r="J2579" s="62"/>
    </row>
    <row r="2580" spans="10:10" ht="17.5" x14ac:dyDescent="0.35">
      <c r="J2580" s="62"/>
    </row>
    <row r="2581" spans="10:10" ht="17.5" x14ac:dyDescent="0.35">
      <c r="J2581" s="62"/>
    </row>
    <row r="2582" spans="10:10" ht="17.5" x14ac:dyDescent="0.35">
      <c r="J2582" s="62"/>
    </row>
    <row r="2583" spans="10:10" ht="17.5" x14ac:dyDescent="0.35">
      <c r="J2583" s="62"/>
    </row>
    <row r="2584" spans="10:10" ht="17.5" x14ac:dyDescent="0.35">
      <c r="J2584" s="62"/>
    </row>
    <row r="2585" spans="10:10" ht="17.5" x14ac:dyDescent="0.35">
      <c r="J2585" s="62"/>
    </row>
    <row r="2586" spans="10:10" ht="17.5" x14ac:dyDescent="0.35">
      <c r="J2586" s="62"/>
    </row>
    <row r="2587" spans="10:10" ht="17.5" x14ac:dyDescent="0.35">
      <c r="J2587" s="62"/>
    </row>
    <row r="2588" spans="10:10" ht="17.5" x14ac:dyDescent="0.35">
      <c r="J2588" s="62"/>
    </row>
    <row r="2589" spans="10:10" ht="17.5" x14ac:dyDescent="0.35">
      <c r="J2589" s="62"/>
    </row>
    <row r="2590" spans="10:10" ht="17.5" x14ac:dyDescent="0.35">
      <c r="J2590" s="62"/>
    </row>
    <row r="2591" spans="10:10" ht="17.5" x14ac:dyDescent="0.35">
      <c r="J2591" s="62"/>
    </row>
    <row r="2592" spans="10:10" ht="17.5" x14ac:dyDescent="0.35">
      <c r="J2592" s="62"/>
    </row>
    <row r="2593" spans="10:10" ht="17.5" x14ac:dyDescent="0.35">
      <c r="J2593" s="62"/>
    </row>
    <row r="2594" spans="10:10" ht="17.5" x14ac:dyDescent="0.35">
      <c r="J2594" s="62"/>
    </row>
    <row r="2595" spans="10:10" ht="17.5" x14ac:dyDescent="0.35">
      <c r="J2595" s="62"/>
    </row>
    <row r="2596" spans="10:10" ht="17.5" x14ac:dyDescent="0.35">
      <c r="J2596" s="62"/>
    </row>
    <row r="2597" spans="10:10" ht="17.5" x14ac:dyDescent="0.35">
      <c r="J2597" s="62"/>
    </row>
    <row r="2598" spans="10:10" ht="17.5" x14ac:dyDescent="0.35">
      <c r="J2598" s="62"/>
    </row>
    <row r="2599" spans="10:10" ht="17.5" x14ac:dyDescent="0.35">
      <c r="J2599" s="62"/>
    </row>
    <row r="2600" spans="10:10" ht="17.5" x14ac:dyDescent="0.35">
      <c r="J2600" s="62"/>
    </row>
    <row r="2601" spans="10:10" ht="17.5" x14ac:dyDescent="0.35">
      <c r="J2601" s="62"/>
    </row>
    <row r="2602" spans="10:10" ht="17.5" x14ac:dyDescent="0.35">
      <c r="J2602" s="62"/>
    </row>
    <row r="2603" spans="10:10" ht="17.5" x14ac:dyDescent="0.35">
      <c r="J2603" s="62"/>
    </row>
    <row r="2604" spans="10:10" ht="17.5" x14ac:dyDescent="0.35">
      <c r="J2604" s="62"/>
    </row>
    <row r="2605" spans="10:10" ht="17.5" x14ac:dyDescent="0.35">
      <c r="J2605" s="62"/>
    </row>
    <row r="2606" spans="10:10" ht="17.5" x14ac:dyDescent="0.35">
      <c r="J2606" s="62"/>
    </row>
    <row r="2607" spans="10:10" ht="17.5" x14ac:dyDescent="0.35">
      <c r="J2607" s="62"/>
    </row>
    <row r="2608" spans="10:10" ht="17.5" x14ac:dyDescent="0.35">
      <c r="J2608" s="62"/>
    </row>
    <row r="2609" spans="10:10" ht="17.5" x14ac:dyDescent="0.35">
      <c r="J2609" s="62"/>
    </row>
    <row r="2610" spans="10:10" ht="17.5" x14ac:dyDescent="0.35">
      <c r="J2610" s="62"/>
    </row>
    <row r="2611" spans="10:10" ht="17.5" x14ac:dyDescent="0.35">
      <c r="J2611" s="62"/>
    </row>
    <row r="2612" spans="10:10" ht="17.5" x14ac:dyDescent="0.35">
      <c r="J2612" s="62"/>
    </row>
    <row r="2613" spans="10:10" ht="17.5" x14ac:dyDescent="0.35">
      <c r="J2613" s="62"/>
    </row>
    <row r="2614" spans="10:10" ht="17.5" x14ac:dyDescent="0.35">
      <c r="J2614" s="62"/>
    </row>
    <row r="2615" spans="10:10" ht="17.5" x14ac:dyDescent="0.35">
      <c r="J2615" s="62"/>
    </row>
    <row r="2616" spans="10:10" ht="17.5" x14ac:dyDescent="0.35">
      <c r="J2616" s="62"/>
    </row>
    <row r="2617" spans="10:10" ht="17.5" x14ac:dyDescent="0.35">
      <c r="J2617" s="62"/>
    </row>
    <row r="2618" spans="10:10" ht="17.5" x14ac:dyDescent="0.35">
      <c r="J2618" s="62"/>
    </row>
    <row r="2619" spans="10:10" ht="17.5" x14ac:dyDescent="0.35">
      <c r="J2619" s="62"/>
    </row>
    <row r="2620" spans="10:10" ht="17.5" x14ac:dyDescent="0.35">
      <c r="J2620" s="62"/>
    </row>
    <row r="2621" spans="10:10" ht="17.5" x14ac:dyDescent="0.35">
      <c r="J2621" s="62"/>
    </row>
    <row r="2622" spans="10:10" ht="17.5" x14ac:dyDescent="0.35">
      <c r="J2622" s="62"/>
    </row>
    <row r="2623" spans="10:10" ht="17.5" x14ac:dyDescent="0.35">
      <c r="J2623" s="62"/>
    </row>
    <row r="2624" spans="10:10" ht="17.5" x14ac:dyDescent="0.35">
      <c r="J2624" s="62"/>
    </row>
    <row r="2625" spans="10:10" ht="17.5" x14ac:dyDescent="0.35">
      <c r="J2625" s="62"/>
    </row>
    <row r="2626" spans="10:10" ht="17.5" x14ac:dyDescent="0.35">
      <c r="J2626" s="62"/>
    </row>
    <row r="2627" spans="10:10" ht="17.5" x14ac:dyDescent="0.35">
      <c r="J2627" s="62"/>
    </row>
    <row r="2628" spans="10:10" ht="17.5" x14ac:dyDescent="0.35">
      <c r="J2628" s="62"/>
    </row>
    <row r="2629" spans="10:10" ht="17.5" x14ac:dyDescent="0.35">
      <c r="J2629" s="62"/>
    </row>
    <row r="2630" spans="10:10" ht="17.5" x14ac:dyDescent="0.35">
      <c r="J2630" s="62"/>
    </row>
    <row r="2631" spans="10:10" ht="17.5" x14ac:dyDescent="0.35">
      <c r="J2631" s="62"/>
    </row>
    <row r="2632" spans="10:10" ht="17.5" x14ac:dyDescent="0.35">
      <c r="J2632" s="62"/>
    </row>
    <row r="2633" spans="10:10" ht="17.5" x14ac:dyDescent="0.35">
      <c r="J2633" s="62"/>
    </row>
    <row r="2634" spans="10:10" ht="17.5" x14ac:dyDescent="0.35">
      <c r="J2634" s="62"/>
    </row>
    <row r="2635" spans="10:10" ht="17.5" x14ac:dyDescent="0.35">
      <c r="J2635" s="62"/>
    </row>
    <row r="2636" spans="10:10" ht="17.5" x14ac:dyDescent="0.35">
      <c r="J2636" s="62"/>
    </row>
    <row r="2637" spans="10:10" ht="17.5" x14ac:dyDescent="0.35">
      <c r="J2637" s="62"/>
    </row>
    <row r="2638" spans="10:10" ht="17.5" x14ac:dyDescent="0.35">
      <c r="J2638" s="62"/>
    </row>
    <row r="2639" spans="10:10" ht="17.5" x14ac:dyDescent="0.35">
      <c r="J2639" s="62"/>
    </row>
    <row r="2640" spans="10:10" ht="17.5" x14ac:dyDescent="0.35">
      <c r="J2640" s="62"/>
    </row>
    <row r="2641" spans="10:10" ht="17.5" x14ac:dyDescent="0.35">
      <c r="J2641" s="62"/>
    </row>
    <row r="2642" spans="10:10" ht="17.5" x14ac:dyDescent="0.35">
      <c r="J2642" s="62"/>
    </row>
    <row r="2643" spans="10:10" ht="17.5" x14ac:dyDescent="0.35">
      <c r="J2643" s="62"/>
    </row>
    <row r="2644" spans="10:10" ht="17.5" x14ac:dyDescent="0.35">
      <c r="J2644" s="62"/>
    </row>
    <row r="2645" spans="10:10" ht="17.5" x14ac:dyDescent="0.35">
      <c r="J2645" s="62"/>
    </row>
    <row r="2646" spans="10:10" ht="17.5" x14ac:dyDescent="0.35">
      <c r="J2646" s="62"/>
    </row>
    <row r="2647" spans="10:10" ht="17.5" x14ac:dyDescent="0.35">
      <c r="J2647" s="62"/>
    </row>
    <row r="2648" spans="10:10" ht="17.5" x14ac:dyDescent="0.35">
      <c r="J2648" s="62"/>
    </row>
    <row r="2649" spans="10:10" ht="17.5" x14ac:dyDescent="0.35">
      <c r="J2649" s="62"/>
    </row>
    <row r="2650" spans="10:10" ht="17.5" x14ac:dyDescent="0.35">
      <c r="J2650" s="62"/>
    </row>
    <row r="2651" spans="10:10" ht="17.5" x14ac:dyDescent="0.35">
      <c r="J2651" s="62"/>
    </row>
    <row r="2652" spans="10:10" ht="17.5" x14ac:dyDescent="0.35">
      <c r="J2652" s="62"/>
    </row>
    <row r="2653" spans="10:10" ht="17.5" x14ac:dyDescent="0.35">
      <c r="J2653" s="62"/>
    </row>
    <row r="2654" spans="10:10" ht="17.5" x14ac:dyDescent="0.35">
      <c r="J2654" s="62"/>
    </row>
    <row r="2655" spans="10:10" ht="17.5" x14ac:dyDescent="0.35">
      <c r="J2655" s="62"/>
    </row>
    <row r="2656" spans="10:10" ht="17.5" x14ac:dyDescent="0.35">
      <c r="J2656" s="62"/>
    </row>
    <row r="2657" spans="10:10" ht="17.5" x14ac:dyDescent="0.35">
      <c r="J2657" s="62"/>
    </row>
    <row r="2658" spans="10:10" ht="17.5" x14ac:dyDescent="0.35">
      <c r="J2658" s="62"/>
    </row>
    <row r="2659" spans="10:10" ht="17.5" x14ac:dyDescent="0.35">
      <c r="J2659" s="62"/>
    </row>
    <row r="2660" spans="10:10" ht="17.5" x14ac:dyDescent="0.35">
      <c r="J2660" s="62"/>
    </row>
    <row r="2661" spans="10:10" ht="17.5" x14ac:dyDescent="0.35">
      <c r="J2661" s="62"/>
    </row>
    <row r="2662" spans="10:10" ht="17.5" x14ac:dyDescent="0.35">
      <c r="J2662" s="62"/>
    </row>
    <row r="2663" spans="10:10" ht="17.5" x14ac:dyDescent="0.35">
      <c r="J2663" s="62"/>
    </row>
    <row r="2664" spans="10:10" ht="17.5" x14ac:dyDescent="0.35">
      <c r="J2664" s="62"/>
    </row>
    <row r="2665" spans="10:10" ht="17.5" x14ac:dyDescent="0.35">
      <c r="J2665" s="62"/>
    </row>
    <row r="2666" spans="10:10" ht="17.5" x14ac:dyDescent="0.35">
      <c r="J2666" s="62"/>
    </row>
    <row r="2667" spans="10:10" ht="17.5" x14ac:dyDescent="0.35">
      <c r="J2667" s="62"/>
    </row>
    <row r="2668" spans="10:10" ht="17.5" x14ac:dyDescent="0.35">
      <c r="J2668" s="62"/>
    </row>
    <row r="2669" spans="10:10" ht="17.5" x14ac:dyDescent="0.35">
      <c r="J2669" s="62"/>
    </row>
    <row r="2670" spans="10:10" ht="17.5" x14ac:dyDescent="0.35">
      <c r="J2670" s="62"/>
    </row>
    <row r="2671" spans="10:10" ht="17.5" x14ac:dyDescent="0.35">
      <c r="J2671" s="62"/>
    </row>
    <row r="2672" spans="10:10" ht="17.5" x14ac:dyDescent="0.35">
      <c r="J2672" s="62"/>
    </row>
    <row r="2673" spans="10:10" ht="17.5" x14ac:dyDescent="0.35">
      <c r="J2673" s="62"/>
    </row>
    <row r="2674" spans="10:10" ht="17.5" x14ac:dyDescent="0.35">
      <c r="J2674" s="62"/>
    </row>
    <row r="2675" spans="10:10" ht="17.5" x14ac:dyDescent="0.35">
      <c r="J2675" s="62"/>
    </row>
    <row r="2676" spans="10:10" ht="17.5" x14ac:dyDescent="0.35">
      <c r="J2676" s="62"/>
    </row>
    <row r="2677" spans="10:10" ht="17.5" x14ac:dyDescent="0.35">
      <c r="J2677" s="62"/>
    </row>
    <row r="2678" spans="10:10" ht="17.5" x14ac:dyDescent="0.35">
      <c r="J2678" s="62"/>
    </row>
    <row r="2679" spans="10:10" ht="17.5" x14ac:dyDescent="0.35">
      <c r="J2679" s="62"/>
    </row>
    <row r="2680" spans="10:10" ht="17.5" x14ac:dyDescent="0.35">
      <c r="J2680" s="62"/>
    </row>
    <row r="2681" spans="10:10" ht="17.5" x14ac:dyDescent="0.35">
      <c r="J2681" s="62"/>
    </row>
    <row r="2682" spans="10:10" ht="17.5" x14ac:dyDescent="0.35">
      <c r="J2682" s="62"/>
    </row>
    <row r="2683" spans="10:10" ht="17.5" x14ac:dyDescent="0.35">
      <c r="J2683" s="62"/>
    </row>
    <row r="2684" spans="10:10" ht="17.5" x14ac:dyDescent="0.35">
      <c r="J2684" s="62"/>
    </row>
    <row r="2685" spans="10:10" ht="17.5" x14ac:dyDescent="0.35">
      <c r="J2685" s="62"/>
    </row>
    <row r="2686" spans="10:10" ht="17.5" x14ac:dyDescent="0.35">
      <c r="J2686" s="62"/>
    </row>
    <row r="2687" spans="10:10" ht="17.5" x14ac:dyDescent="0.35">
      <c r="J2687" s="62"/>
    </row>
    <row r="2688" spans="10:10" ht="17.5" x14ac:dyDescent="0.35">
      <c r="J2688" s="62"/>
    </row>
    <row r="2689" spans="10:10" ht="17.5" x14ac:dyDescent="0.35">
      <c r="J2689" s="62"/>
    </row>
    <row r="2690" spans="10:10" ht="17.5" x14ac:dyDescent="0.35">
      <c r="J2690" s="62"/>
    </row>
    <row r="2691" spans="10:10" ht="17.5" x14ac:dyDescent="0.35">
      <c r="J2691" s="62"/>
    </row>
    <row r="2692" spans="10:10" ht="17.5" x14ac:dyDescent="0.35">
      <c r="J2692" s="62"/>
    </row>
    <row r="2693" spans="10:10" ht="17.5" x14ac:dyDescent="0.35">
      <c r="J2693" s="62"/>
    </row>
    <row r="2694" spans="10:10" ht="17.5" x14ac:dyDescent="0.35">
      <c r="J2694" s="62"/>
    </row>
    <row r="2695" spans="10:10" ht="17.5" x14ac:dyDescent="0.35">
      <c r="J2695" s="62"/>
    </row>
    <row r="2696" spans="10:10" ht="17.5" x14ac:dyDescent="0.35">
      <c r="J2696" s="62"/>
    </row>
    <row r="2697" spans="10:10" ht="17.5" x14ac:dyDescent="0.35">
      <c r="J2697" s="62"/>
    </row>
    <row r="2698" spans="10:10" ht="17.5" x14ac:dyDescent="0.35">
      <c r="J2698" s="62"/>
    </row>
    <row r="2699" spans="10:10" ht="17.5" x14ac:dyDescent="0.35">
      <c r="J2699" s="62"/>
    </row>
    <row r="2700" spans="10:10" ht="17.5" x14ac:dyDescent="0.35">
      <c r="J2700" s="62"/>
    </row>
    <row r="2701" spans="10:10" ht="17.5" x14ac:dyDescent="0.35">
      <c r="J2701" s="62"/>
    </row>
    <row r="2702" spans="10:10" ht="17.5" x14ac:dyDescent="0.35">
      <c r="J2702" s="62"/>
    </row>
    <row r="2703" spans="10:10" ht="17.5" x14ac:dyDescent="0.35">
      <c r="J2703" s="62"/>
    </row>
    <row r="2704" spans="10:10" ht="17.5" x14ac:dyDescent="0.35">
      <c r="J2704" s="62"/>
    </row>
    <row r="2705" spans="10:10" ht="17.5" x14ac:dyDescent="0.35">
      <c r="J2705" s="62"/>
    </row>
    <row r="2706" spans="10:10" ht="17.5" x14ac:dyDescent="0.35">
      <c r="J2706" s="62"/>
    </row>
    <row r="2707" spans="10:10" ht="17.5" x14ac:dyDescent="0.35">
      <c r="J2707" s="62"/>
    </row>
    <row r="2708" spans="10:10" ht="17.5" x14ac:dyDescent="0.35">
      <c r="J2708" s="62"/>
    </row>
    <row r="2709" spans="10:10" ht="17.5" x14ac:dyDescent="0.35">
      <c r="J2709" s="62"/>
    </row>
    <row r="2710" spans="10:10" ht="17.5" x14ac:dyDescent="0.35">
      <c r="J2710" s="62"/>
    </row>
    <row r="2711" spans="10:10" ht="17.5" x14ac:dyDescent="0.35">
      <c r="J2711" s="62"/>
    </row>
    <row r="2712" spans="10:10" ht="17.5" x14ac:dyDescent="0.35">
      <c r="J2712" s="62"/>
    </row>
    <row r="2713" spans="10:10" ht="17.5" x14ac:dyDescent="0.35">
      <c r="J2713" s="62"/>
    </row>
    <row r="2714" spans="10:10" ht="17.5" x14ac:dyDescent="0.35">
      <c r="J2714" s="62"/>
    </row>
    <row r="2715" spans="10:10" ht="17.5" x14ac:dyDescent="0.35">
      <c r="J2715" s="62"/>
    </row>
    <row r="2716" spans="10:10" ht="17.5" x14ac:dyDescent="0.35">
      <c r="J2716" s="62"/>
    </row>
    <row r="2717" spans="10:10" ht="17.5" x14ac:dyDescent="0.35">
      <c r="J2717" s="62"/>
    </row>
    <row r="2718" spans="10:10" ht="17.5" x14ac:dyDescent="0.35">
      <c r="J2718" s="62"/>
    </row>
    <row r="2719" spans="10:10" ht="17.5" x14ac:dyDescent="0.35">
      <c r="J2719" s="62"/>
    </row>
    <row r="2720" spans="10:10" ht="17.5" x14ac:dyDescent="0.35">
      <c r="J2720" s="62"/>
    </row>
    <row r="2721" spans="10:10" ht="17.5" x14ac:dyDescent="0.35">
      <c r="J2721" s="62"/>
    </row>
    <row r="2722" spans="10:10" ht="17.5" x14ac:dyDescent="0.35">
      <c r="J2722" s="62"/>
    </row>
    <row r="2723" spans="10:10" ht="17.5" x14ac:dyDescent="0.35">
      <c r="J2723" s="62"/>
    </row>
    <row r="2724" spans="10:10" ht="17.5" x14ac:dyDescent="0.35">
      <c r="J2724" s="62"/>
    </row>
    <row r="2725" spans="10:10" ht="17.5" x14ac:dyDescent="0.35">
      <c r="J2725" s="62"/>
    </row>
    <row r="2726" spans="10:10" ht="17.5" x14ac:dyDescent="0.35">
      <c r="J2726" s="62"/>
    </row>
    <row r="2727" spans="10:10" ht="17.5" x14ac:dyDescent="0.35">
      <c r="J2727" s="62"/>
    </row>
    <row r="2728" spans="10:10" ht="17.5" x14ac:dyDescent="0.35">
      <c r="J2728" s="62"/>
    </row>
    <row r="2729" spans="10:10" ht="17.5" x14ac:dyDescent="0.35">
      <c r="J2729" s="62"/>
    </row>
    <row r="2730" spans="10:10" ht="17.5" x14ac:dyDescent="0.35">
      <c r="J2730" s="62"/>
    </row>
    <row r="2731" spans="10:10" ht="17.5" x14ac:dyDescent="0.35">
      <c r="J2731" s="62"/>
    </row>
    <row r="2732" spans="10:10" ht="17.5" x14ac:dyDescent="0.35">
      <c r="J2732" s="62"/>
    </row>
    <row r="2733" spans="10:10" ht="17.5" x14ac:dyDescent="0.35">
      <c r="J2733" s="62"/>
    </row>
    <row r="2734" spans="10:10" ht="17.5" x14ac:dyDescent="0.35">
      <c r="J2734" s="62"/>
    </row>
    <row r="2735" spans="10:10" ht="17.5" x14ac:dyDescent="0.35">
      <c r="J2735" s="62"/>
    </row>
    <row r="2736" spans="10:10" ht="17.5" x14ac:dyDescent="0.35">
      <c r="J2736" s="62"/>
    </row>
    <row r="2737" spans="10:10" ht="17.5" x14ac:dyDescent="0.35">
      <c r="J2737" s="62"/>
    </row>
    <row r="2738" spans="10:10" ht="17.5" x14ac:dyDescent="0.35">
      <c r="J2738" s="62"/>
    </row>
    <row r="2739" spans="10:10" ht="17.5" x14ac:dyDescent="0.35">
      <c r="J2739" s="62"/>
    </row>
    <row r="2740" spans="10:10" ht="17.5" x14ac:dyDescent="0.35">
      <c r="J2740" s="62"/>
    </row>
    <row r="2741" spans="10:10" ht="17.5" x14ac:dyDescent="0.35">
      <c r="J2741" s="62"/>
    </row>
    <row r="2742" spans="10:10" ht="17.5" x14ac:dyDescent="0.35">
      <c r="J2742" s="62"/>
    </row>
    <row r="2743" spans="10:10" ht="17.5" x14ac:dyDescent="0.35">
      <c r="J2743" s="62"/>
    </row>
    <row r="2744" spans="10:10" ht="17.5" x14ac:dyDescent="0.35">
      <c r="J2744" s="62"/>
    </row>
    <row r="2745" spans="10:10" ht="17.5" x14ac:dyDescent="0.35">
      <c r="J2745" s="62"/>
    </row>
    <row r="2746" spans="10:10" ht="17.5" x14ac:dyDescent="0.35">
      <c r="J2746" s="62"/>
    </row>
    <row r="2747" spans="10:10" ht="17.5" x14ac:dyDescent="0.35">
      <c r="J2747" s="62"/>
    </row>
    <row r="2748" spans="10:10" ht="17.5" x14ac:dyDescent="0.35">
      <c r="J2748" s="62"/>
    </row>
    <row r="2749" spans="10:10" ht="17.5" x14ac:dyDescent="0.35">
      <c r="J2749" s="62"/>
    </row>
    <row r="2750" spans="10:10" ht="17.5" x14ac:dyDescent="0.35">
      <c r="J2750" s="62"/>
    </row>
    <row r="2751" spans="10:10" ht="17.5" x14ac:dyDescent="0.35">
      <c r="J2751" s="62"/>
    </row>
    <row r="2752" spans="10:10" ht="17.5" x14ac:dyDescent="0.35">
      <c r="J2752" s="62"/>
    </row>
    <row r="2753" spans="10:10" ht="17.5" x14ac:dyDescent="0.35">
      <c r="J2753" s="62"/>
    </row>
    <row r="2754" spans="10:10" ht="17.5" x14ac:dyDescent="0.35">
      <c r="J2754" s="62"/>
    </row>
    <row r="2755" spans="10:10" ht="17.5" x14ac:dyDescent="0.35">
      <c r="J2755" s="62"/>
    </row>
    <row r="2756" spans="10:10" ht="17.5" x14ac:dyDescent="0.35">
      <c r="J2756" s="62"/>
    </row>
    <row r="2757" spans="10:10" ht="17.5" x14ac:dyDescent="0.35">
      <c r="J2757" s="62"/>
    </row>
    <row r="2758" spans="10:10" ht="17.5" x14ac:dyDescent="0.35">
      <c r="J2758" s="62"/>
    </row>
    <row r="2759" spans="10:10" ht="17.5" x14ac:dyDescent="0.35">
      <c r="J2759" s="62"/>
    </row>
    <row r="2760" spans="10:10" ht="17.5" x14ac:dyDescent="0.35">
      <c r="J2760" s="62"/>
    </row>
    <row r="2761" spans="10:10" ht="17.5" x14ac:dyDescent="0.35">
      <c r="J2761" s="62"/>
    </row>
    <row r="2762" spans="10:10" ht="17.5" x14ac:dyDescent="0.35">
      <c r="J2762" s="62"/>
    </row>
    <row r="2763" spans="10:10" ht="17.5" x14ac:dyDescent="0.35">
      <c r="J2763" s="62"/>
    </row>
    <row r="2764" spans="10:10" ht="17.5" x14ac:dyDescent="0.35">
      <c r="J2764" s="62"/>
    </row>
    <row r="2765" spans="10:10" ht="17.5" x14ac:dyDescent="0.35">
      <c r="J2765" s="62"/>
    </row>
    <row r="2766" spans="10:10" ht="17.5" x14ac:dyDescent="0.35">
      <c r="J2766" s="62"/>
    </row>
    <row r="2767" spans="10:10" ht="17.5" x14ac:dyDescent="0.35">
      <c r="J2767" s="62"/>
    </row>
    <row r="2768" spans="10:10" ht="17.5" x14ac:dyDescent="0.35">
      <c r="J2768" s="62"/>
    </row>
    <row r="2769" spans="10:10" ht="17.5" x14ac:dyDescent="0.35">
      <c r="J2769" s="62"/>
    </row>
    <row r="2770" spans="10:10" ht="17.5" x14ac:dyDescent="0.35">
      <c r="J2770" s="62"/>
    </row>
    <row r="2771" spans="10:10" ht="17.5" x14ac:dyDescent="0.35">
      <c r="J2771" s="62"/>
    </row>
    <row r="2772" spans="10:10" ht="17.5" x14ac:dyDescent="0.35">
      <c r="J2772" s="62"/>
    </row>
    <row r="2773" spans="10:10" ht="17.5" x14ac:dyDescent="0.35">
      <c r="J2773" s="62"/>
    </row>
    <row r="2774" spans="10:10" ht="17.5" x14ac:dyDescent="0.35">
      <c r="J2774" s="62"/>
    </row>
    <row r="2775" spans="10:10" ht="17.5" x14ac:dyDescent="0.35">
      <c r="J2775" s="62"/>
    </row>
    <row r="2776" spans="10:10" ht="17.5" x14ac:dyDescent="0.35">
      <c r="J2776" s="62"/>
    </row>
    <row r="2777" spans="10:10" ht="17.5" x14ac:dyDescent="0.35">
      <c r="J2777" s="62"/>
    </row>
    <row r="2778" spans="10:10" ht="17.5" x14ac:dyDescent="0.35">
      <c r="J2778" s="62"/>
    </row>
    <row r="2779" spans="10:10" ht="17.5" x14ac:dyDescent="0.35">
      <c r="J2779" s="62"/>
    </row>
    <row r="2780" spans="10:10" ht="17.5" x14ac:dyDescent="0.35">
      <c r="J2780" s="62"/>
    </row>
    <row r="2781" spans="10:10" ht="17.5" x14ac:dyDescent="0.35">
      <c r="J2781" s="62"/>
    </row>
    <row r="2782" spans="10:10" ht="17.5" x14ac:dyDescent="0.35">
      <c r="J2782" s="62"/>
    </row>
    <row r="2783" spans="10:10" ht="17.5" x14ac:dyDescent="0.35">
      <c r="J2783" s="62"/>
    </row>
    <row r="2784" spans="10:10" ht="17.5" x14ac:dyDescent="0.35">
      <c r="J2784" s="62"/>
    </row>
    <row r="2785" spans="10:10" ht="17.5" x14ac:dyDescent="0.35">
      <c r="J2785" s="62"/>
    </row>
    <row r="2786" spans="10:10" ht="17.5" x14ac:dyDescent="0.35">
      <c r="J2786" s="62"/>
    </row>
    <row r="2787" spans="10:10" ht="17.5" x14ac:dyDescent="0.35">
      <c r="J2787" s="62"/>
    </row>
    <row r="2788" spans="10:10" ht="17.5" x14ac:dyDescent="0.35">
      <c r="J2788" s="62"/>
    </row>
    <row r="2789" spans="10:10" ht="17.5" x14ac:dyDescent="0.35">
      <c r="J2789" s="62"/>
    </row>
    <row r="2790" spans="10:10" ht="17.5" x14ac:dyDescent="0.35">
      <c r="J2790" s="62"/>
    </row>
    <row r="2791" spans="10:10" ht="17.5" x14ac:dyDescent="0.35">
      <c r="J2791" s="62"/>
    </row>
    <row r="2792" spans="10:10" ht="17.5" x14ac:dyDescent="0.35">
      <c r="J2792" s="62"/>
    </row>
    <row r="2793" spans="10:10" ht="17.5" x14ac:dyDescent="0.35">
      <c r="J2793" s="62"/>
    </row>
    <row r="2794" spans="10:10" ht="17.5" x14ac:dyDescent="0.35">
      <c r="J2794" s="62"/>
    </row>
    <row r="2795" spans="10:10" ht="17.5" x14ac:dyDescent="0.35">
      <c r="J2795" s="62"/>
    </row>
    <row r="2796" spans="10:10" ht="17.5" x14ac:dyDescent="0.35">
      <c r="J2796" s="62"/>
    </row>
    <row r="2797" spans="10:10" ht="17.5" x14ac:dyDescent="0.35">
      <c r="J2797" s="62"/>
    </row>
    <row r="2798" spans="10:10" ht="17.5" x14ac:dyDescent="0.35">
      <c r="J2798" s="62"/>
    </row>
    <row r="2799" spans="10:10" ht="17.5" x14ac:dyDescent="0.35">
      <c r="J2799" s="62"/>
    </row>
    <row r="2800" spans="10:10" ht="17.5" x14ac:dyDescent="0.35">
      <c r="J2800" s="62"/>
    </row>
    <row r="2801" spans="10:10" ht="17.5" x14ac:dyDescent="0.35">
      <c r="J2801" s="62"/>
    </row>
    <row r="2802" spans="10:10" ht="17.5" x14ac:dyDescent="0.35">
      <c r="J2802" s="62"/>
    </row>
    <row r="2803" spans="10:10" ht="17.5" x14ac:dyDescent="0.35">
      <c r="J2803" s="62"/>
    </row>
    <row r="2804" spans="10:10" ht="17.5" x14ac:dyDescent="0.35">
      <c r="J2804" s="62"/>
    </row>
    <row r="2805" spans="10:10" ht="17.5" x14ac:dyDescent="0.35">
      <c r="J2805" s="62"/>
    </row>
    <row r="2806" spans="10:10" ht="17.5" x14ac:dyDescent="0.35">
      <c r="J2806" s="62"/>
    </row>
    <row r="2807" spans="10:10" ht="17.5" x14ac:dyDescent="0.35">
      <c r="J2807" s="62"/>
    </row>
    <row r="2808" spans="10:10" ht="17.5" x14ac:dyDescent="0.35">
      <c r="J2808" s="62"/>
    </row>
    <row r="2809" spans="10:10" ht="17.5" x14ac:dyDescent="0.35">
      <c r="J2809" s="62"/>
    </row>
    <row r="2810" spans="10:10" ht="17.5" x14ac:dyDescent="0.35">
      <c r="J2810" s="62"/>
    </row>
    <row r="2811" spans="10:10" ht="17.5" x14ac:dyDescent="0.35">
      <c r="J2811" s="62"/>
    </row>
    <row r="2812" spans="10:10" ht="17.5" x14ac:dyDescent="0.35">
      <c r="J2812" s="62"/>
    </row>
    <row r="2813" spans="10:10" ht="17.5" x14ac:dyDescent="0.35">
      <c r="J2813" s="62"/>
    </row>
    <row r="2814" spans="10:10" ht="17.5" x14ac:dyDescent="0.35">
      <c r="J2814" s="62"/>
    </row>
    <row r="2815" spans="10:10" ht="17.5" x14ac:dyDescent="0.35">
      <c r="J2815" s="62"/>
    </row>
    <row r="2816" spans="10:10" ht="17.5" x14ac:dyDescent="0.35">
      <c r="J2816" s="62"/>
    </row>
    <row r="2817" spans="10:10" ht="17.5" x14ac:dyDescent="0.35">
      <c r="J2817" s="62"/>
    </row>
    <row r="2818" spans="10:10" ht="17.5" x14ac:dyDescent="0.35">
      <c r="J2818" s="62"/>
    </row>
    <row r="2819" spans="10:10" ht="17.5" x14ac:dyDescent="0.35">
      <c r="J2819" s="62"/>
    </row>
    <row r="2820" spans="10:10" ht="17.5" x14ac:dyDescent="0.35">
      <c r="J2820" s="62"/>
    </row>
    <row r="2821" spans="10:10" ht="17.5" x14ac:dyDescent="0.35">
      <c r="J2821" s="62"/>
    </row>
    <row r="2822" spans="10:10" ht="17.5" x14ac:dyDescent="0.35">
      <c r="J2822" s="62"/>
    </row>
    <row r="2823" spans="10:10" ht="17.5" x14ac:dyDescent="0.35">
      <c r="J2823" s="62"/>
    </row>
    <row r="2824" spans="10:10" ht="17.5" x14ac:dyDescent="0.35">
      <c r="J2824" s="62"/>
    </row>
    <row r="2825" spans="10:10" ht="17.5" x14ac:dyDescent="0.35">
      <c r="J2825" s="62"/>
    </row>
    <row r="2826" spans="10:10" ht="17.5" x14ac:dyDescent="0.35">
      <c r="J2826" s="62"/>
    </row>
    <row r="2827" spans="10:10" ht="17.5" x14ac:dyDescent="0.35">
      <c r="J2827" s="62"/>
    </row>
    <row r="2828" spans="10:10" ht="17.5" x14ac:dyDescent="0.35">
      <c r="J2828" s="62"/>
    </row>
    <row r="2829" spans="10:10" ht="17.5" x14ac:dyDescent="0.35">
      <c r="J2829" s="62"/>
    </row>
    <row r="2830" spans="10:10" ht="17.5" x14ac:dyDescent="0.35">
      <c r="J2830" s="62"/>
    </row>
    <row r="2831" spans="10:10" ht="17.5" x14ac:dyDescent="0.35">
      <c r="J2831" s="62"/>
    </row>
    <row r="2832" spans="10:10" ht="17.5" x14ac:dyDescent="0.35">
      <c r="J2832" s="62"/>
    </row>
    <row r="2833" spans="10:10" ht="17.5" x14ac:dyDescent="0.35">
      <c r="J2833" s="62"/>
    </row>
    <row r="2834" spans="10:10" ht="17.5" x14ac:dyDescent="0.35">
      <c r="J2834" s="62"/>
    </row>
    <row r="2835" spans="10:10" ht="17.5" x14ac:dyDescent="0.35">
      <c r="J2835" s="62"/>
    </row>
    <row r="2836" spans="10:10" ht="17.5" x14ac:dyDescent="0.35">
      <c r="J2836" s="62"/>
    </row>
    <row r="2837" spans="10:10" ht="17.5" x14ac:dyDescent="0.35">
      <c r="J2837" s="62"/>
    </row>
    <row r="2838" spans="10:10" ht="17.5" x14ac:dyDescent="0.35">
      <c r="J2838" s="62"/>
    </row>
    <row r="2839" spans="10:10" ht="17.5" x14ac:dyDescent="0.35">
      <c r="J2839" s="62"/>
    </row>
    <row r="2840" spans="10:10" ht="17.5" x14ac:dyDescent="0.35">
      <c r="J2840" s="62"/>
    </row>
    <row r="2841" spans="10:10" ht="17.5" x14ac:dyDescent="0.35">
      <c r="J2841" s="62"/>
    </row>
    <row r="2842" spans="10:10" ht="17.5" x14ac:dyDescent="0.35">
      <c r="J2842" s="62"/>
    </row>
    <row r="2843" spans="10:10" ht="17.5" x14ac:dyDescent="0.35">
      <c r="J2843" s="62"/>
    </row>
    <row r="2844" spans="10:10" ht="17.5" x14ac:dyDescent="0.35">
      <c r="J2844" s="62"/>
    </row>
    <row r="2845" spans="10:10" ht="17.5" x14ac:dyDescent="0.35">
      <c r="J2845" s="62"/>
    </row>
    <row r="2846" spans="10:10" ht="17.5" x14ac:dyDescent="0.35">
      <c r="J2846" s="62"/>
    </row>
    <row r="2847" spans="10:10" ht="17.5" x14ac:dyDescent="0.35">
      <c r="J2847" s="62"/>
    </row>
    <row r="2848" spans="10:10" ht="17.5" x14ac:dyDescent="0.35">
      <c r="J2848" s="62"/>
    </row>
    <row r="2849" spans="10:10" ht="17.5" x14ac:dyDescent="0.35">
      <c r="J2849" s="62"/>
    </row>
    <row r="2850" spans="10:10" ht="17.5" x14ac:dyDescent="0.35">
      <c r="J2850" s="62"/>
    </row>
    <row r="2851" spans="10:10" ht="17.5" x14ac:dyDescent="0.35">
      <c r="J2851" s="62"/>
    </row>
    <row r="2852" spans="10:10" ht="17.5" x14ac:dyDescent="0.35">
      <c r="J2852" s="62"/>
    </row>
    <row r="2853" spans="10:10" ht="17.5" x14ac:dyDescent="0.35">
      <c r="J2853" s="62"/>
    </row>
    <row r="2854" spans="10:10" ht="17.5" x14ac:dyDescent="0.35">
      <c r="J2854" s="62"/>
    </row>
    <row r="2855" spans="10:10" ht="17.5" x14ac:dyDescent="0.35">
      <c r="J2855" s="62"/>
    </row>
    <row r="2856" spans="10:10" ht="17.5" x14ac:dyDescent="0.35">
      <c r="J2856" s="62"/>
    </row>
    <row r="2857" spans="10:10" ht="17.5" x14ac:dyDescent="0.35">
      <c r="J2857" s="62"/>
    </row>
    <row r="2858" spans="10:10" ht="17.5" x14ac:dyDescent="0.35">
      <c r="J2858" s="62"/>
    </row>
    <row r="2859" spans="10:10" ht="17.5" x14ac:dyDescent="0.35">
      <c r="J2859" s="62"/>
    </row>
    <row r="2860" spans="10:10" ht="17.5" x14ac:dyDescent="0.35">
      <c r="J2860" s="62"/>
    </row>
    <row r="2861" spans="10:10" ht="17.5" x14ac:dyDescent="0.35">
      <c r="J2861" s="62"/>
    </row>
    <row r="2862" spans="10:10" ht="17.5" x14ac:dyDescent="0.35">
      <c r="J2862" s="62"/>
    </row>
    <row r="2863" spans="10:10" ht="17.5" x14ac:dyDescent="0.35">
      <c r="J2863" s="62"/>
    </row>
    <row r="2864" spans="10:10" ht="17.5" x14ac:dyDescent="0.35">
      <c r="J2864" s="62"/>
    </row>
    <row r="2865" spans="10:10" ht="17.5" x14ac:dyDescent="0.35">
      <c r="J2865" s="62"/>
    </row>
    <row r="2866" spans="10:10" ht="17.5" x14ac:dyDescent="0.35">
      <c r="J2866" s="62"/>
    </row>
    <row r="2867" spans="10:10" ht="17.5" x14ac:dyDescent="0.35">
      <c r="J2867" s="62"/>
    </row>
    <row r="2868" spans="10:10" ht="17.5" x14ac:dyDescent="0.35">
      <c r="J2868" s="62"/>
    </row>
    <row r="2869" spans="10:10" ht="17.5" x14ac:dyDescent="0.35">
      <c r="J2869" s="62"/>
    </row>
    <row r="2870" spans="10:10" ht="17.5" x14ac:dyDescent="0.35">
      <c r="J2870" s="62"/>
    </row>
    <row r="2871" spans="10:10" ht="17.5" x14ac:dyDescent="0.35">
      <c r="J2871" s="62"/>
    </row>
    <row r="2872" spans="10:10" ht="17.5" x14ac:dyDescent="0.35">
      <c r="J2872" s="62"/>
    </row>
    <row r="2873" spans="10:10" ht="17.5" x14ac:dyDescent="0.35">
      <c r="J2873" s="62"/>
    </row>
    <row r="2874" spans="10:10" ht="17.5" x14ac:dyDescent="0.35">
      <c r="J2874" s="62"/>
    </row>
    <row r="2875" spans="10:10" ht="17.5" x14ac:dyDescent="0.35">
      <c r="J2875" s="62"/>
    </row>
    <row r="2876" spans="10:10" ht="17.5" x14ac:dyDescent="0.35">
      <c r="J2876" s="62"/>
    </row>
    <row r="2877" spans="10:10" ht="17.5" x14ac:dyDescent="0.35">
      <c r="J2877" s="62"/>
    </row>
    <row r="2878" spans="10:10" ht="17.5" x14ac:dyDescent="0.35">
      <c r="J2878" s="62"/>
    </row>
    <row r="2879" spans="10:10" ht="17.5" x14ac:dyDescent="0.35">
      <c r="J2879" s="62"/>
    </row>
    <row r="2880" spans="10:10" ht="17.5" x14ac:dyDescent="0.35">
      <c r="J2880" s="62"/>
    </row>
    <row r="2881" spans="10:10" ht="17.5" x14ac:dyDescent="0.35">
      <c r="J2881" s="62"/>
    </row>
    <row r="2882" spans="10:10" ht="17.5" x14ac:dyDescent="0.35">
      <c r="J2882" s="62"/>
    </row>
    <row r="2883" spans="10:10" ht="17.5" x14ac:dyDescent="0.35">
      <c r="J2883" s="62"/>
    </row>
    <row r="2884" spans="10:10" ht="17.5" x14ac:dyDescent="0.35">
      <c r="J2884" s="62"/>
    </row>
    <row r="2885" spans="10:10" ht="17.5" x14ac:dyDescent="0.35">
      <c r="J2885" s="62"/>
    </row>
    <row r="2886" spans="10:10" ht="17.5" x14ac:dyDescent="0.35">
      <c r="J2886" s="62"/>
    </row>
    <row r="2887" spans="10:10" ht="17.5" x14ac:dyDescent="0.35">
      <c r="J2887" s="62"/>
    </row>
    <row r="2888" spans="10:10" ht="17.5" x14ac:dyDescent="0.35">
      <c r="J2888" s="62"/>
    </row>
    <row r="2889" spans="10:10" ht="17.5" x14ac:dyDescent="0.35">
      <c r="J2889" s="62"/>
    </row>
    <row r="2890" spans="10:10" ht="17.5" x14ac:dyDescent="0.35">
      <c r="J2890" s="62"/>
    </row>
    <row r="2891" spans="10:10" ht="17.5" x14ac:dyDescent="0.35">
      <c r="J2891" s="62"/>
    </row>
    <row r="2892" spans="10:10" ht="17.5" x14ac:dyDescent="0.35">
      <c r="J2892" s="62"/>
    </row>
    <row r="2893" spans="10:10" ht="17.5" x14ac:dyDescent="0.35">
      <c r="J2893" s="62"/>
    </row>
    <row r="2894" spans="10:10" ht="17.5" x14ac:dyDescent="0.35">
      <c r="J2894" s="62"/>
    </row>
    <row r="2895" spans="10:10" ht="17.5" x14ac:dyDescent="0.35">
      <c r="J2895" s="62"/>
    </row>
    <row r="2896" spans="10:10" ht="17.5" x14ac:dyDescent="0.35">
      <c r="J2896" s="62"/>
    </row>
    <row r="2897" spans="10:10" ht="17.5" x14ac:dyDescent="0.35">
      <c r="J2897" s="62"/>
    </row>
    <row r="2898" spans="10:10" ht="17.5" x14ac:dyDescent="0.35">
      <c r="J2898" s="62"/>
    </row>
    <row r="2899" spans="10:10" ht="17.5" x14ac:dyDescent="0.35">
      <c r="J2899" s="62"/>
    </row>
    <row r="2900" spans="10:10" ht="17.5" x14ac:dyDescent="0.35">
      <c r="J2900" s="62"/>
    </row>
    <row r="2901" spans="10:10" ht="17.5" x14ac:dyDescent="0.35">
      <c r="J2901" s="62"/>
    </row>
    <row r="2902" spans="10:10" ht="17.5" x14ac:dyDescent="0.35">
      <c r="J2902" s="62"/>
    </row>
    <row r="2903" spans="10:10" ht="17.5" x14ac:dyDescent="0.35">
      <c r="J2903" s="62"/>
    </row>
    <row r="2904" spans="10:10" ht="17.5" x14ac:dyDescent="0.35">
      <c r="J2904" s="62"/>
    </row>
    <row r="2905" spans="10:10" ht="17.5" x14ac:dyDescent="0.35">
      <c r="J2905" s="62"/>
    </row>
    <row r="2906" spans="10:10" ht="17.5" x14ac:dyDescent="0.35">
      <c r="J2906" s="62"/>
    </row>
    <row r="2907" spans="10:10" ht="17.5" x14ac:dyDescent="0.35">
      <c r="J2907" s="62"/>
    </row>
    <row r="2908" spans="10:10" ht="17.5" x14ac:dyDescent="0.35">
      <c r="J2908" s="62"/>
    </row>
    <row r="2909" spans="10:10" ht="17.5" x14ac:dyDescent="0.35">
      <c r="J2909" s="62"/>
    </row>
    <row r="2910" spans="10:10" ht="17.5" x14ac:dyDescent="0.35">
      <c r="J2910" s="62"/>
    </row>
    <row r="2911" spans="10:10" ht="17.5" x14ac:dyDescent="0.35">
      <c r="J2911" s="62"/>
    </row>
    <row r="2912" spans="10:10" ht="17.5" x14ac:dyDescent="0.35">
      <c r="J2912" s="62"/>
    </row>
    <row r="2913" spans="10:10" ht="17.5" x14ac:dyDescent="0.35">
      <c r="J2913" s="62"/>
    </row>
    <row r="2914" spans="10:10" ht="17.5" x14ac:dyDescent="0.35">
      <c r="J2914" s="62"/>
    </row>
    <row r="2915" spans="10:10" ht="17.5" x14ac:dyDescent="0.35">
      <c r="J2915" s="62"/>
    </row>
    <row r="2916" spans="10:10" ht="17.5" x14ac:dyDescent="0.35">
      <c r="J2916" s="62"/>
    </row>
    <row r="2917" spans="10:10" ht="17.5" x14ac:dyDescent="0.35">
      <c r="J2917" s="62"/>
    </row>
    <row r="2918" spans="10:10" ht="17.5" x14ac:dyDescent="0.35">
      <c r="J2918" s="62"/>
    </row>
    <row r="2919" spans="10:10" ht="17.5" x14ac:dyDescent="0.35">
      <c r="J2919" s="62"/>
    </row>
    <row r="2920" spans="10:10" ht="17.5" x14ac:dyDescent="0.35">
      <c r="J2920" s="62"/>
    </row>
    <row r="2921" spans="10:10" ht="17.5" x14ac:dyDescent="0.35">
      <c r="J2921" s="62"/>
    </row>
    <row r="2922" spans="10:10" ht="17.5" x14ac:dyDescent="0.35">
      <c r="J2922" s="62"/>
    </row>
    <row r="2923" spans="10:10" ht="17.5" x14ac:dyDescent="0.35">
      <c r="J2923" s="62"/>
    </row>
    <row r="2924" spans="10:10" ht="17.5" x14ac:dyDescent="0.35">
      <c r="J2924" s="62"/>
    </row>
    <row r="2925" spans="10:10" ht="17.5" x14ac:dyDescent="0.35">
      <c r="J2925" s="62"/>
    </row>
    <row r="2926" spans="10:10" ht="17.5" x14ac:dyDescent="0.35">
      <c r="J2926" s="62"/>
    </row>
    <row r="2927" spans="10:10" ht="17.5" x14ac:dyDescent="0.35">
      <c r="J2927" s="62"/>
    </row>
    <row r="2928" spans="10:10" ht="17.5" x14ac:dyDescent="0.35">
      <c r="J2928" s="62"/>
    </row>
    <row r="2929" spans="10:10" ht="17.5" x14ac:dyDescent="0.35">
      <c r="J2929" s="62"/>
    </row>
    <row r="2930" spans="10:10" ht="17.5" x14ac:dyDescent="0.35">
      <c r="J2930" s="62"/>
    </row>
    <row r="2931" spans="10:10" ht="17.5" x14ac:dyDescent="0.35">
      <c r="J2931" s="62"/>
    </row>
    <row r="2932" spans="10:10" ht="17.5" x14ac:dyDescent="0.35">
      <c r="J2932" s="62"/>
    </row>
    <row r="2933" spans="10:10" ht="17.5" x14ac:dyDescent="0.35">
      <c r="J2933" s="62"/>
    </row>
    <row r="2934" spans="10:10" ht="17.5" x14ac:dyDescent="0.35">
      <c r="J2934" s="62"/>
    </row>
    <row r="2935" spans="10:10" ht="17.5" x14ac:dyDescent="0.35">
      <c r="J2935" s="62"/>
    </row>
    <row r="2936" spans="10:10" ht="17.5" x14ac:dyDescent="0.35">
      <c r="J2936" s="62"/>
    </row>
    <row r="2937" spans="10:10" ht="17.5" x14ac:dyDescent="0.35">
      <c r="J2937" s="62"/>
    </row>
    <row r="2938" spans="10:10" ht="17.5" x14ac:dyDescent="0.35">
      <c r="J2938" s="62"/>
    </row>
    <row r="2939" spans="10:10" ht="17.5" x14ac:dyDescent="0.35">
      <c r="J2939" s="62"/>
    </row>
    <row r="2940" spans="10:10" ht="17.5" x14ac:dyDescent="0.35">
      <c r="J2940" s="62"/>
    </row>
    <row r="2941" spans="10:10" ht="17.5" x14ac:dyDescent="0.35">
      <c r="J2941" s="62"/>
    </row>
    <row r="2942" spans="10:10" ht="17.5" x14ac:dyDescent="0.35">
      <c r="J2942" s="62"/>
    </row>
    <row r="2943" spans="10:10" ht="17.5" x14ac:dyDescent="0.35">
      <c r="J2943" s="62"/>
    </row>
    <row r="2944" spans="10:10" ht="17.5" x14ac:dyDescent="0.35">
      <c r="J2944" s="62"/>
    </row>
    <row r="2945" spans="10:10" ht="17.5" x14ac:dyDescent="0.35">
      <c r="J2945" s="62"/>
    </row>
    <row r="2946" spans="10:10" ht="17.5" x14ac:dyDescent="0.35">
      <c r="J2946" s="62"/>
    </row>
    <row r="2947" spans="10:10" ht="17.5" x14ac:dyDescent="0.35">
      <c r="J2947" s="62"/>
    </row>
    <row r="2948" spans="10:10" ht="17.5" x14ac:dyDescent="0.35">
      <c r="J2948" s="62"/>
    </row>
    <row r="2949" spans="10:10" ht="17.5" x14ac:dyDescent="0.35">
      <c r="J2949" s="62"/>
    </row>
    <row r="2950" spans="10:10" ht="17.5" x14ac:dyDescent="0.35">
      <c r="J2950" s="62"/>
    </row>
    <row r="2951" spans="10:10" ht="17.5" x14ac:dyDescent="0.35">
      <c r="J2951" s="62"/>
    </row>
    <row r="2952" spans="10:10" ht="17.5" x14ac:dyDescent="0.35">
      <c r="J2952" s="62"/>
    </row>
    <row r="2953" spans="10:10" ht="17.5" x14ac:dyDescent="0.35">
      <c r="J2953" s="62"/>
    </row>
    <row r="2954" spans="10:10" ht="17.5" x14ac:dyDescent="0.35">
      <c r="J2954" s="62"/>
    </row>
    <row r="2955" spans="10:10" ht="17.5" x14ac:dyDescent="0.35">
      <c r="J2955" s="62"/>
    </row>
    <row r="2956" spans="10:10" ht="17.5" x14ac:dyDescent="0.35">
      <c r="J2956" s="62"/>
    </row>
    <row r="2957" spans="10:10" ht="17.5" x14ac:dyDescent="0.35">
      <c r="J2957" s="62"/>
    </row>
    <row r="2958" spans="10:10" ht="17.5" x14ac:dyDescent="0.35">
      <c r="J2958" s="62"/>
    </row>
    <row r="2959" spans="10:10" ht="17.5" x14ac:dyDescent="0.35">
      <c r="J2959" s="62"/>
    </row>
    <row r="2960" spans="10:10" ht="17.5" x14ac:dyDescent="0.35">
      <c r="J2960" s="62"/>
    </row>
    <row r="2961" spans="10:10" ht="17.5" x14ac:dyDescent="0.35">
      <c r="J2961" s="62"/>
    </row>
    <row r="2962" spans="10:10" ht="17.5" x14ac:dyDescent="0.35">
      <c r="J2962" s="62"/>
    </row>
    <row r="2963" spans="10:10" ht="17.5" x14ac:dyDescent="0.35">
      <c r="J2963" s="62"/>
    </row>
    <row r="2964" spans="10:10" ht="17.5" x14ac:dyDescent="0.35">
      <c r="J2964" s="62"/>
    </row>
    <row r="2965" spans="10:10" ht="17.5" x14ac:dyDescent="0.35">
      <c r="J2965" s="62"/>
    </row>
    <row r="2966" spans="10:10" ht="17.5" x14ac:dyDescent="0.35">
      <c r="J2966" s="62"/>
    </row>
    <row r="2967" spans="10:10" ht="17.5" x14ac:dyDescent="0.35">
      <c r="J2967" s="62"/>
    </row>
    <row r="2968" spans="10:10" ht="17.5" x14ac:dyDescent="0.35">
      <c r="J2968" s="62"/>
    </row>
    <row r="2969" spans="10:10" ht="17.5" x14ac:dyDescent="0.35">
      <c r="J2969" s="62"/>
    </row>
    <row r="2970" spans="10:10" ht="17.5" x14ac:dyDescent="0.35">
      <c r="J2970" s="62"/>
    </row>
    <row r="2971" spans="10:10" ht="17.5" x14ac:dyDescent="0.35">
      <c r="J2971" s="62"/>
    </row>
    <row r="2972" spans="10:10" ht="17.5" x14ac:dyDescent="0.35">
      <c r="J2972" s="62"/>
    </row>
    <row r="2973" spans="10:10" ht="17.5" x14ac:dyDescent="0.35">
      <c r="J2973" s="62"/>
    </row>
    <row r="2974" spans="10:10" ht="17.5" x14ac:dyDescent="0.35">
      <c r="J2974" s="62"/>
    </row>
    <row r="2975" spans="10:10" ht="17.5" x14ac:dyDescent="0.35">
      <c r="J2975" s="62"/>
    </row>
    <row r="2976" spans="10:10" ht="17.5" x14ac:dyDescent="0.35">
      <c r="J2976" s="62"/>
    </row>
    <row r="2977" spans="10:10" ht="17.5" x14ac:dyDescent="0.35">
      <c r="J2977" s="62"/>
    </row>
    <row r="2978" spans="10:10" ht="17.5" x14ac:dyDescent="0.35">
      <c r="J2978" s="62"/>
    </row>
    <row r="2979" spans="10:10" ht="17.5" x14ac:dyDescent="0.35">
      <c r="J2979" s="62"/>
    </row>
    <row r="2980" spans="10:10" ht="17.5" x14ac:dyDescent="0.35">
      <c r="J2980" s="62"/>
    </row>
    <row r="2981" spans="10:10" ht="17.5" x14ac:dyDescent="0.35">
      <c r="J2981" s="62"/>
    </row>
    <row r="2982" spans="10:10" ht="17.5" x14ac:dyDescent="0.35">
      <c r="J2982" s="62"/>
    </row>
    <row r="2983" spans="10:10" ht="17.5" x14ac:dyDescent="0.35">
      <c r="J2983" s="62"/>
    </row>
    <row r="2984" spans="10:10" ht="17.5" x14ac:dyDescent="0.35">
      <c r="J2984" s="62"/>
    </row>
    <row r="2985" spans="10:10" ht="17.5" x14ac:dyDescent="0.35">
      <c r="J2985" s="62"/>
    </row>
    <row r="2986" spans="10:10" ht="17.5" x14ac:dyDescent="0.35">
      <c r="J2986" s="62"/>
    </row>
    <row r="2987" spans="10:10" ht="17.5" x14ac:dyDescent="0.35">
      <c r="J2987" s="62"/>
    </row>
    <row r="2988" spans="10:10" ht="17.5" x14ac:dyDescent="0.35">
      <c r="J2988" s="62"/>
    </row>
    <row r="2989" spans="10:10" ht="17.5" x14ac:dyDescent="0.35">
      <c r="J2989" s="62"/>
    </row>
    <row r="2990" spans="10:10" ht="17.5" x14ac:dyDescent="0.35">
      <c r="J2990" s="62"/>
    </row>
    <row r="2991" spans="10:10" ht="17.5" x14ac:dyDescent="0.35">
      <c r="J2991" s="62"/>
    </row>
    <row r="2992" spans="10:10" ht="17.5" x14ac:dyDescent="0.35">
      <c r="J2992" s="62"/>
    </row>
    <row r="2993" spans="10:10" ht="17.5" x14ac:dyDescent="0.35">
      <c r="J2993" s="62"/>
    </row>
    <row r="2994" spans="10:10" ht="17.5" x14ac:dyDescent="0.35">
      <c r="J2994" s="62"/>
    </row>
    <row r="2995" spans="10:10" ht="17.5" x14ac:dyDescent="0.35">
      <c r="J2995" s="62"/>
    </row>
    <row r="2996" spans="10:10" ht="17.5" x14ac:dyDescent="0.35">
      <c r="J2996" s="62"/>
    </row>
    <row r="2997" spans="10:10" ht="17.5" x14ac:dyDescent="0.35">
      <c r="J2997" s="62"/>
    </row>
    <row r="2998" spans="10:10" ht="17.5" x14ac:dyDescent="0.35">
      <c r="J2998" s="62"/>
    </row>
    <row r="2999" spans="10:10" ht="17.5" x14ac:dyDescent="0.35">
      <c r="J2999" s="62"/>
    </row>
    <row r="3000" spans="10:10" ht="17.5" x14ac:dyDescent="0.35">
      <c r="J3000" s="62"/>
    </row>
    <row r="3001" spans="10:10" ht="17.5" x14ac:dyDescent="0.35">
      <c r="J3001" s="62"/>
    </row>
    <row r="3002" spans="10:10" ht="17.5" x14ac:dyDescent="0.35">
      <c r="J3002" s="62"/>
    </row>
    <row r="3003" spans="10:10" ht="17.5" x14ac:dyDescent="0.35">
      <c r="J3003" s="62"/>
    </row>
    <row r="3004" spans="10:10" ht="17.5" x14ac:dyDescent="0.35">
      <c r="J3004" s="62"/>
    </row>
    <row r="3005" spans="10:10" ht="17.5" x14ac:dyDescent="0.35">
      <c r="J3005" s="62"/>
    </row>
    <row r="3006" spans="10:10" ht="17.5" x14ac:dyDescent="0.35">
      <c r="J3006" s="62"/>
    </row>
    <row r="3007" spans="10:10" ht="17.5" x14ac:dyDescent="0.35">
      <c r="J3007" s="62"/>
    </row>
    <row r="3008" spans="10:10" ht="17.5" x14ac:dyDescent="0.35">
      <c r="J3008" s="62"/>
    </row>
    <row r="3009" spans="10:10" ht="17.5" x14ac:dyDescent="0.35">
      <c r="J3009" s="62"/>
    </row>
    <row r="3010" spans="10:10" ht="17.5" x14ac:dyDescent="0.35">
      <c r="J3010" s="62"/>
    </row>
    <row r="3011" spans="10:10" ht="17.5" x14ac:dyDescent="0.35">
      <c r="J3011" s="62"/>
    </row>
    <row r="3012" spans="10:10" ht="17.5" x14ac:dyDescent="0.35">
      <c r="J3012" s="62"/>
    </row>
    <row r="3013" spans="10:10" ht="17.5" x14ac:dyDescent="0.35">
      <c r="J3013" s="62"/>
    </row>
    <row r="3014" spans="10:10" ht="17.5" x14ac:dyDescent="0.35">
      <c r="J3014" s="62"/>
    </row>
    <row r="3015" spans="10:10" ht="17.5" x14ac:dyDescent="0.35">
      <c r="J3015" s="62"/>
    </row>
    <row r="3016" spans="10:10" ht="17.5" x14ac:dyDescent="0.35">
      <c r="J3016" s="62"/>
    </row>
    <row r="3017" spans="10:10" ht="17.5" x14ac:dyDescent="0.35">
      <c r="J3017" s="62"/>
    </row>
    <row r="3018" spans="10:10" ht="17.5" x14ac:dyDescent="0.35">
      <c r="J3018" s="62"/>
    </row>
    <row r="3019" spans="10:10" ht="17.5" x14ac:dyDescent="0.35">
      <c r="J3019" s="62"/>
    </row>
    <row r="3020" spans="10:10" ht="17.5" x14ac:dyDescent="0.35">
      <c r="J3020" s="62"/>
    </row>
    <row r="3021" spans="10:10" ht="17.5" x14ac:dyDescent="0.35">
      <c r="J3021" s="62"/>
    </row>
    <row r="3022" spans="10:10" ht="17.5" x14ac:dyDescent="0.35">
      <c r="J3022" s="62"/>
    </row>
    <row r="3023" spans="10:10" ht="17.5" x14ac:dyDescent="0.35">
      <c r="J3023" s="62"/>
    </row>
    <row r="3024" spans="10:10" ht="17.5" x14ac:dyDescent="0.35">
      <c r="J3024" s="62"/>
    </row>
    <row r="3025" spans="10:10" ht="17.5" x14ac:dyDescent="0.35">
      <c r="J3025" s="62"/>
    </row>
    <row r="3026" spans="10:10" ht="17.5" x14ac:dyDescent="0.35">
      <c r="J3026" s="62"/>
    </row>
    <row r="3027" spans="10:10" ht="17.5" x14ac:dyDescent="0.35">
      <c r="J3027" s="62"/>
    </row>
    <row r="3028" spans="10:10" ht="17.5" x14ac:dyDescent="0.35">
      <c r="J3028" s="62"/>
    </row>
    <row r="3029" spans="10:10" ht="17.5" x14ac:dyDescent="0.35">
      <c r="J3029" s="62"/>
    </row>
    <row r="3030" spans="10:10" ht="17.5" x14ac:dyDescent="0.35">
      <c r="J3030" s="62"/>
    </row>
    <row r="3031" spans="10:10" ht="17.5" x14ac:dyDescent="0.35">
      <c r="J3031" s="62"/>
    </row>
    <row r="3032" spans="10:10" ht="17.5" x14ac:dyDescent="0.35">
      <c r="J3032" s="62"/>
    </row>
    <row r="3033" spans="10:10" ht="17.5" x14ac:dyDescent="0.35">
      <c r="J3033" s="62"/>
    </row>
    <row r="3034" spans="10:10" ht="17.5" x14ac:dyDescent="0.35">
      <c r="J3034" s="62"/>
    </row>
    <row r="3035" spans="10:10" ht="17.5" x14ac:dyDescent="0.35">
      <c r="J3035" s="62"/>
    </row>
    <row r="3036" spans="10:10" ht="17.5" x14ac:dyDescent="0.35">
      <c r="J3036" s="62"/>
    </row>
    <row r="3037" spans="10:10" ht="17.5" x14ac:dyDescent="0.35">
      <c r="J3037" s="62"/>
    </row>
    <row r="3038" spans="10:10" ht="17.5" x14ac:dyDescent="0.35">
      <c r="J3038" s="62"/>
    </row>
    <row r="3039" spans="10:10" ht="17.5" x14ac:dyDescent="0.35">
      <c r="J3039" s="62"/>
    </row>
    <row r="3040" spans="10:10" ht="17.5" x14ac:dyDescent="0.35">
      <c r="J3040" s="62"/>
    </row>
    <row r="3041" spans="10:10" ht="17.5" x14ac:dyDescent="0.35">
      <c r="J3041" s="62"/>
    </row>
    <row r="3042" spans="10:10" ht="17.5" x14ac:dyDescent="0.35">
      <c r="J3042" s="62"/>
    </row>
    <row r="3043" spans="10:10" ht="17.5" x14ac:dyDescent="0.35">
      <c r="J3043" s="62"/>
    </row>
    <row r="3044" spans="10:10" ht="17.5" x14ac:dyDescent="0.35">
      <c r="J3044" s="62"/>
    </row>
    <row r="3045" spans="10:10" ht="17.5" x14ac:dyDescent="0.35">
      <c r="J3045" s="62"/>
    </row>
    <row r="3046" spans="10:10" ht="17.5" x14ac:dyDescent="0.35">
      <c r="J3046" s="62"/>
    </row>
    <row r="3047" spans="10:10" ht="17.5" x14ac:dyDescent="0.35">
      <c r="J3047" s="62"/>
    </row>
    <row r="3048" spans="10:10" ht="17.5" x14ac:dyDescent="0.35">
      <c r="J3048" s="62"/>
    </row>
    <row r="3049" spans="10:10" ht="17.5" x14ac:dyDescent="0.35">
      <c r="J3049" s="62"/>
    </row>
    <row r="3050" spans="10:10" ht="17.5" x14ac:dyDescent="0.35">
      <c r="J3050" s="62"/>
    </row>
    <row r="3051" spans="10:10" ht="17.5" x14ac:dyDescent="0.35">
      <c r="J3051" s="62"/>
    </row>
    <row r="3052" spans="10:10" ht="17.5" x14ac:dyDescent="0.35">
      <c r="J3052" s="62"/>
    </row>
    <row r="3053" spans="10:10" ht="17.5" x14ac:dyDescent="0.35">
      <c r="J3053" s="62"/>
    </row>
    <row r="3054" spans="10:10" ht="17.5" x14ac:dyDescent="0.35">
      <c r="J3054" s="62"/>
    </row>
    <row r="3055" spans="10:10" ht="17.5" x14ac:dyDescent="0.35">
      <c r="J3055" s="62"/>
    </row>
    <row r="3056" spans="10:10" ht="17.5" x14ac:dyDescent="0.35">
      <c r="J3056" s="62"/>
    </row>
    <row r="3057" spans="10:10" ht="17.5" x14ac:dyDescent="0.35">
      <c r="J3057" s="62"/>
    </row>
    <row r="3058" spans="10:10" ht="17.5" x14ac:dyDescent="0.35">
      <c r="J3058" s="62"/>
    </row>
    <row r="3059" spans="10:10" ht="17.5" x14ac:dyDescent="0.35">
      <c r="J3059" s="62"/>
    </row>
    <row r="3060" spans="10:10" ht="17.5" x14ac:dyDescent="0.35">
      <c r="J3060" s="62"/>
    </row>
    <row r="3061" spans="10:10" ht="17.5" x14ac:dyDescent="0.35">
      <c r="J3061" s="62"/>
    </row>
    <row r="3062" spans="10:10" ht="17.5" x14ac:dyDescent="0.35">
      <c r="J3062" s="62"/>
    </row>
    <row r="3063" spans="10:10" ht="17.5" x14ac:dyDescent="0.35">
      <c r="J3063" s="62"/>
    </row>
    <row r="3064" spans="10:10" ht="17.5" x14ac:dyDescent="0.35">
      <c r="J3064" s="62"/>
    </row>
    <row r="3065" spans="10:10" ht="17.5" x14ac:dyDescent="0.35">
      <c r="J3065" s="62"/>
    </row>
    <row r="3066" spans="10:10" ht="17.5" x14ac:dyDescent="0.35">
      <c r="J3066" s="62"/>
    </row>
    <row r="3067" spans="10:10" ht="17.5" x14ac:dyDescent="0.35">
      <c r="J3067" s="62"/>
    </row>
    <row r="3068" spans="10:10" ht="17.5" x14ac:dyDescent="0.35">
      <c r="J3068" s="62"/>
    </row>
    <row r="3069" spans="10:10" ht="17.5" x14ac:dyDescent="0.35">
      <c r="J3069" s="62"/>
    </row>
    <row r="3070" spans="10:10" ht="17.5" x14ac:dyDescent="0.35">
      <c r="J3070" s="62"/>
    </row>
    <row r="3071" spans="10:10" ht="17.5" x14ac:dyDescent="0.35">
      <c r="J3071" s="62"/>
    </row>
    <row r="3072" spans="10:10" ht="17.5" x14ac:dyDescent="0.35">
      <c r="J3072" s="62"/>
    </row>
    <row r="3073" spans="10:10" ht="17.5" x14ac:dyDescent="0.35">
      <c r="J3073" s="62"/>
    </row>
    <row r="3074" spans="10:10" ht="17.5" x14ac:dyDescent="0.35">
      <c r="J3074" s="62"/>
    </row>
    <row r="3075" spans="10:10" ht="17.5" x14ac:dyDescent="0.35">
      <c r="J3075" s="62"/>
    </row>
    <row r="3076" spans="10:10" ht="17.5" x14ac:dyDescent="0.35">
      <c r="J3076" s="62"/>
    </row>
    <row r="3077" spans="10:10" ht="17.5" x14ac:dyDescent="0.35">
      <c r="J3077" s="62"/>
    </row>
    <row r="3078" spans="10:10" ht="17.5" x14ac:dyDescent="0.35">
      <c r="J3078" s="62"/>
    </row>
    <row r="3079" spans="10:10" ht="17.5" x14ac:dyDescent="0.35">
      <c r="J3079" s="62"/>
    </row>
    <row r="3080" spans="10:10" ht="17.5" x14ac:dyDescent="0.35">
      <c r="J3080" s="62"/>
    </row>
    <row r="3081" spans="10:10" ht="17.5" x14ac:dyDescent="0.35">
      <c r="J3081" s="62"/>
    </row>
    <row r="3082" spans="10:10" ht="17.5" x14ac:dyDescent="0.35">
      <c r="J3082" s="62"/>
    </row>
    <row r="3083" spans="10:10" ht="17.5" x14ac:dyDescent="0.35">
      <c r="J3083" s="62"/>
    </row>
    <row r="3084" spans="10:10" ht="17.5" x14ac:dyDescent="0.35">
      <c r="J3084" s="62"/>
    </row>
    <row r="3085" spans="10:10" ht="17.5" x14ac:dyDescent="0.35">
      <c r="J3085" s="62"/>
    </row>
    <row r="3086" spans="10:10" ht="17.5" x14ac:dyDescent="0.35">
      <c r="J3086" s="62"/>
    </row>
    <row r="3087" spans="10:10" ht="17.5" x14ac:dyDescent="0.35">
      <c r="J3087" s="62"/>
    </row>
    <row r="3088" spans="10:10" ht="17.5" x14ac:dyDescent="0.35">
      <c r="J3088" s="62"/>
    </row>
    <row r="3089" spans="10:10" ht="17.5" x14ac:dyDescent="0.35">
      <c r="J3089" s="62"/>
    </row>
    <row r="3090" spans="10:10" ht="17.5" x14ac:dyDescent="0.35">
      <c r="J3090" s="62"/>
    </row>
    <row r="3091" spans="10:10" ht="17.5" x14ac:dyDescent="0.35">
      <c r="J3091" s="62"/>
    </row>
    <row r="3092" spans="10:10" ht="17.5" x14ac:dyDescent="0.35">
      <c r="J3092" s="62"/>
    </row>
    <row r="3093" spans="10:10" ht="17.5" x14ac:dyDescent="0.35">
      <c r="J3093" s="62"/>
    </row>
    <row r="3094" spans="10:10" ht="17.5" x14ac:dyDescent="0.35">
      <c r="J3094" s="62"/>
    </row>
    <row r="3095" spans="10:10" ht="17.5" x14ac:dyDescent="0.35">
      <c r="J3095" s="62"/>
    </row>
    <row r="3096" spans="10:10" ht="17.5" x14ac:dyDescent="0.35">
      <c r="J3096" s="62"/>
    </row>
    <row r="3097" spans="10:10" ht="17.5" x14ac:dyDescent="0.35">
      <c r="J3097" s="62"/>
    </row>
    <row r="3098" spans="10:10" ht="17.5" x14ac:dyDescent="0.35">
      <c r="J3098" s="62"/>
    </row>
    <row r="3099" spans="10:10" ht="17.5" x14ac:dyDescent="0.35">
      <c r="J3099" s="62"/>
    </row>
    <row r="3100" spans="10:10" ht="17.5" x14ac:dyDescent="0.35">
      <c r="J3100" s="62"/>
    </row>
    <row r="3101" spans="10:10" ht="17.5" x14ac:dyDescent="0.35">
      <c r="J3101" s="62"/>
    </row>
    <row r="3102" spans="10:10" ht="17.5" x14ac:dyDescent="0.35">
      <c r="J3102" s="62"/>
    </row>
    <row r="3103" spans="10:10" ht="17.5" x14ac:dyDescent="0.35">
      <c r="J3103" s="62"/>
    </row>
    <row r="3104" spans="10:10" ht="17.5" x14ac:dyDescent="0.35">
      <c r="J3104" s="62"/>
    </row>
    <row r="3105" spans="10:10" ht="17.5" x14ac:dyDescent="0.35">
      <c r="J3105" s="62"/>
    </row>
    <row r="3106" spans="10:10" ht="17.5" x14ac:dyDescent="0.35">
      <c r="J3106" s="62"/>
    </row>
    <row r="3107" spans="10:10" ht="17.5" x14ac:dyDescent="0.35">
      <c r="J3107" s="62"/>
    </row>
    <row r="3108" spans="10:10" ht="17.5" x14ac:dyDescent="0.35">
      <c r="J3108" s="62"/>
    </row>
    <row r="3109" spans="10:10" ht="17.5" x14ac:dyDescent="0.35">
      <c r="J3109" s="62"/>
    </row>
    <row r="3110" spans="10:10" ht="17.5" x14ac:dyDescent="0.35">
      <c r="J3110" s="62"/>
    </row>
    <row r="3111" spans="10:10" ht="17.5" x14ac:dyDescent="0.35">
      <c r="J3111" s="62"/>
    </row>
    <row r="3112" spans="10:10" ht="17.5" x14ac:dyDescent="0.35">
      <c r="J3112" s="62"/>
    </row>
    <row r="3113" spans="10:10" ht="17.5" x14ac:dyDescent="0.35">
      <c r="J3113" s="62"/>
    </row>
    <row r="3114" spans="10:10" ht="17.5" x14ac:dyDescent="0.35">
      <c r="J3114" s="62"/>
    </row>
    <row r="3115" spans="10:10" ht="17.5" x14ac:dyDescent="0.35">
      <c r="J3115" s="62"/>
    </row>
    <row r="3116" spans="10:10" ht="17.5" x14ac:dyDescent="0.35">
      <c r="J3116" s="62"/>
    </row>
    <row r="3117" spans="10:10" ht="17.5" x14ac:dyDescent="0.35">
      <c r="J3117" s="62"/>
    </row>
    <row r="3118" spans="10:10" ht="17.5" x14ac:dyDescent="0.35">
      <c r="J3118" s="62"/>
    </row>
    <row r="3119" spans="10:10" ht="17.5" x14ac:dyDescent="0.35">
      <c r="J3119" s="62"/>
    </row>
    <row r="3120" spans="10:10" ht="17.5" x14ac:dyDescent="0.35">
      <c r="J3120" s="62"/>
    </row>
    <row r="3121" spans="10:10" ht="17.5" x14ac:dyDescent="0.35">
      <c r="J3121" s="62"/>
    </row>
    <row r="3122" spans="10:10" ht="17.5" x14ac:dyDescent="0.35">
      <c r="J3122" s="62"/>
    </row>
    <row r="3123" spans="10:10" ht="17.5" x14ac:dyDescent="0.35">
      <c r="J3123" s="62"/>
    </row>
    <row r="3124" spans="10:10" ht="17.5" x14ac:dyDescent="0.35">
      <c r="J3124" s="62"/>
    </row>
    <row r="3125" spans="10:10" ht="17.5" x14ac:dyDescent="0.35">
      <c r="J3125" s="62"/>
    </row>
    <row r="3126" spans="10:10" ht="17.5" x14ac:dyDescent="0.35">
      <c r="J3126" s="62"/>
    </row>
    <row r="3127" spans="10:10" ht="17.5" x14ac:dyDescent="0.35">
      <c r="J3127" s="62"/>
    </row>
    <row r="3128" spans="10:10" ht="17.5" x14ac:dyDescent="0.35">
      <c r="J3128" s="62"/>
    </row>
    <row r="3129" spans="10:10" ht="17.5" x14ac:dyDescent="0.35">
      <c r="J3129" s="62"/>
    </row>
    <row r="3130" spans="10:10" ht="17.5" x14ac:dyDescent="0.35">
      <c r="J3130" s="62"/>
    </row>
    <row r="3131" spans="10:10" ht="17.5" x14ac:dyDescent="0.35">
      <c r="J3131" s="62"/>
    </row>
    <row r="3132" spans="10:10" ht="17.5" x14ac:dyDescent="0.35">
      <c r="J3132" s="62"/>
    </row>
    <row r="3133" spans="10:10" ht="17.5" x14ac:dyDescent="0.35">
      <c r="J3133" s="62"/>
    </row>
    <row r="3134" spans="10:10" ht="17.5" x14ac:dyDescent="0.35">
      <c r="J3134" s="62"/>
    </row>
    <row r="3135" spans="10:10" ht="17.5" x14ac:dyDescent="0.35">
      <c r="J3135" s="62"/>
    </row>
    <row r="3136" spans="10:10" ht="17.5" x14ac:dyDescent="0.35">
      <c r="J3136" s="62"/>
    </row>
    <row r="3137" spans="10:10" ht="17.5" x14ac:dyDescent="0.35">
      <c r="J3137" s="62"/>
    </row>
    <row r="3138" spans="10:10" ht="17.5" x14ac:dyDescent="0.35">
      <c r="J3138" s="62"/>
    </row>
    <row r="3139" spans="10:10" ht="17.5" x14ac:dyDescent="0.35">
      <c r="J3139" s="62"/>
    </row>
    <row r="3140" spans="10:10" ht="17.5" x14ac:dyDescent="0.35">
      <c r="J3140" s="62"/>
    </row>
    <row r="3141" spans="10:10" ht="17.5" x14ac:dyDescent="0.35">
      <c r="J3141" s="62"/>
    </row>
    <row r="3142" spans="10:10" ht="17.5" x14ac:dyDescent="0.35">
      <c r="J3142" s="62"/>
    </row>
    <row r="3143" spans="10:10" ht="17.5" x14ac:dyDescent="0.35">
      <c r="J3143" s="62"/>
    </row>
    <row r="3144" spans="10:10" ht="17.5" x14ac:dyDescent="0.35">
      <c r="J3144" s="62"/>
    </row>
    <row r="3145" spans="10:10" ht="17.5" x14ac:dyDescent="0.35">
      <c r="J3145" s="62"/>
    </row>
    <row r="3146" spans="10:10" ht="17.5" x14ac:dyDescent="0.35">
      <c r="J3146" s="62"/>
    </row>
    <row r="3147" spans="10:10" ht="17.5" x14ac:dyDescent="0.35">
      <c r="J3147" s="62"/>
    </row>
    <row r="3148" spans="10:10" ht="17.5" x14ac:dyDescent="0.35">
      <c r="J3148" s="62"/>
    </row>
    <row r="3149" spans="10:10" ht="17.5" x14ac:dyDescent="0.35">
      <c r="J3149" s="62"/>
    </row>
    <row r="3150" spans="10:10" ht="17.5" x14ac:dyDescent="0.35">
      <c r="J3150" s="62"/>
    </row>
    <row r="3151" spans="10:10" ht="17.5" x14ac:dyDescent="0.35">
      <c r="J3151" s="62"/>
    </row>
    <row r="3152" spans="10:10" ht="17.5" x14ac:dyDescent="0.35">
      <c r="J3152" s="62"/>
    </row>
    <row r="3153" spans="10:10" ht="17.5" x14ac:dyDescent="0.35">
      <c r="J3153" s="62"/>
    </row>
    <row r="3154" spans="10:10" ht="17.5" x14ac:dyDescent="0.35">
      <c r="J3154" s="62"/>
    </row>
    <row r="3155" spans="10:10" ht="17.5" x14ac:dyDescent="0.35">
      <c r="J3155" s="62"/>
    </row>
    <row r="3156" spans="10:10" ht="17.5" x14ac:dyDescent="0.35">
      <c r="J3156" s="62"/>
    </row>
    <row r="3157" spans="10:10" ht="17.5" x14ac:dyDescent="0.35">
      <c r="J3157" s="62"/>
    </row>
    <row r="3158" spans="10:10" ht="17.5" x14ac:dyDescent="0.35">
      <c r="J3158" s="62"/>
    </row>
    <row r="3159" spans="10:10" ht="17.5" x14ac:dyDescent="0.35">
      <c r="J3159" s="62"/>
    </row>
    <row r="3160" spans="10:10" ht="17.5" x14ac:dyDescent="0.35">
      <c r="J3160" s="62"/>
    </row>
    <row r="3161" spans="10:10" ht="17.5" x14ac:dyDescent="0.35">
      <c r="J3161" s="62"/>
    </row>
    <row r="3162" spans="10:10" ht="17.5" x14ac:dyDescent="0.35">
      <c r="J3162" s="62"/>
    </row>
    <row r="3163" spans="10:10" ht="17.5" x14ac:dyDescent="0.35">
      <c r="J3163" s="62"/>
    </row>
    <row r="3164" spans="10:10" ht="17.5" x14ac:dyDescent="0.35">
      <c r="J3164" s="62"/>
    </row>
    <row r="3165" spans="10:10" ht="17.5" x14ac:dyDescent="0.35">
      <c r="J3165" s="62"/>
    </row>
    <row r="3166" spans="10:10" ht="17.5" x14ac:dyDescent="0.35">
      <c r="J3166" s="62"/>
    </row>
    <row r="3167" spans="10:10" ht="17.5" x14ac:dyDescent="0.35">
      <c r="J3167" s="62"/>
    </row>
    <row r="3168" spans="10:10" ht="17.5" x14ac:dyDescent="0.35">
      <c r="J3168" s="62"/>
    </row>
    <row r="3169" spans="10:10" ht="17.5" x14ac:dyDescent="0.35">
      <c r="J3169" s="62"/>
    </row>
    <row r="3170" spans="10:10" ht="17.5" x14ac:dyDescent="0.35">
      <c r="J3170" s="62"/>
    </row>
    <row r="3171" spans="10:10" ht="17.5" x14ac:dyDescent="0.35">
      <c r="J3171" s="62"/>
    </row>
    <row r="3172" spans="10:10" ht="17.5" x14ac:dyDescent="0.35">
      <c r="J3172" s="62"/>
    </row>
    <row r="3173" spans="10:10" ht="17.5" x14ac:dyDescent="0.35">
      <c r="J3173" s="62"/>
    </row>
    <row r="3174" spans="10:10" ht="17.5" x14ac:dyDescent="0.35">
      <c r="J3174" s="62"/>
    </row>
    <row r="3175" spans="10:10" ht="17.5" x14ac:dyDescent="0.35">
      <c r="J3175" s="62"/>
    </row>
    <row r="3176" spans="10:10" ht="17.5" x14ac:dyDescent="0.35">
      <c r="J3176" s="62"/>
    </row>
    <row r="3177" spans="10:10" ht="17.5" x14ac:dyDescent="0.35">
      <c r="J3177" s="62"/>
    </row>
    <row r="3178" spans="10:10" ht="17.5" x14ac:dyDescent="0.35">
      <c r="J3178" s="62"/>
    </row>
    <row r="3179" spans="10:10" ht="17.5" x14ac:dyDescent="0.35">
      <c r="J3179" s="62"/>
    </row>
    <row r="3180" spans="10:10" ht="17.5" x14ac:dyDescent="0.35">
      <c r="J3180" s="62"/>
    </row>
    <row r="3181" spans="10:10" ht="17.5" x14ac:dyDescent="0.35">
      <c r="J3181" s="62"/>
    </row>
    <row r="3182" spans="10:10" ht="17.5" x14ac:dyDescent="0.35">
      <c r="J3182" s="62"/>
    </row>
    <row r="3183" spans="10:10" ht="17.5" x14ac:dyDescent="0.35">
      <c r="J3183" s="62"/>
    </row>
    <row r="3184" spans="10:10" ht="17.5" x14ac:dyDescent="0.35">
      <c r="J3184" s="62"/>
    </row>
    <row r="3185" spans="10:10" ht="17.5" x14ac:dyDescent="0.35">
      <c r="J3185" s="62"/>
    </row>
    <row r="3186" spans="10:10" ht="17.5" x14ac:dyDescent="0.35">
      <c r="J3186" s="62"/>
    </row>
    <row r="3187" spans="10:10" ht="17.5" x14ac:dyDescent="0.35">
      <c r="J3187" s="62"/>
    </row>
    <row r="3188" spans="10:10" ht="17.5" x14ac:dyDescent="0.35">
      <c r="J3188" s="62"/>
    </row>
    <row r="3189" spans="10:10" ht="17.5" x14ac:dyDescent="0.35">
      <c r="J3189" s="62"/>
    </row>
    <row r="3190" spans="10:10" ht="17.5" x14ac:dyDescent="0.35">
      <c r="J3190" s="62"/>
    </row>
    <row r="3191" spans="10:10" ht="17.5" x14ac:dyDescent="0.35">
      <c r="J3191" s="62"/>
    </row>
    <row r="3192" spans="10:10" ht="17.5" x14ac:dyDescent="0.35">
      <c r="J3192" s="62"/>
    </row>
    <row r="3193" spans="10:10" ht="17.5" x14ac:dyDescent="0.35">
      <c r="J3193" s="62"/>
    </row>
    <row r="3194" spans="10:10" ht="17.5" x14ac:dyDescent="0.35">
      <c r="J3194" s="62"/>
    </row>
    <row r="3195" spans="10:10" ht="17.5" x14ac:dyDescent="0.35">
      <c r="J3195" s="62"/>
    </row>
    <row r="3196" spans="10:10" ht="17.5" x14ac:dyDescent="0.35">
      <c r="J3196" s="62"/>
    </row>
    <row r="3197" spans="10:10" ht="17.5" x14ac:dyDescent="0.35">
      <c r="J3197" s="62"/>
    </row>
    <row r="3198" spans="10:10" ht="17.5" x14ac:dyDescent="0.35">
      <c r="J3198" s="62"/>
    </row>
    <row r="3199" spans="10:10" ht="17.5" x14ac:dyDescent="0.35">
      <c r="J3199" s="62"/>
    </row>
    <row r="3200" spans="10:10" ht="17.5" x14ac:dyDescent="0.35">
      <c r="J3200" s="62"/>
    </row>
    <row r="3201" spans="10:10" ht="17.5" x14ac:dyDescent="0.35">
      <c r="J3201" s="62"/>
    </row>
    <row r="3202" spans="10:10" ht="17.5" x14ac:dyDescent="0.35">
      <c r="J3202" s="62"/>
    </row>
    <row r="3203" spans="10:10" ht="17.5" x14ac:dyDescent="0.35">
      <c r="J3203" s="62"/>
    </row>
    <row r="3204" spans="10:10" ht="17.5" x14ac:dyDescent="0.35">
      <c r="J3204" s="62"/>
    </row>
    <row r="3205" spans="10:10" ht="17.5" x14ac:dyDescent="0.35">
      <c r="J3205" s="62"/>
    </row>
    <row r="3206" spans="10:10" ht="17.5" x14ac:dyDescent="0.35">
      <c r="J3206" s="62"/>
    </row>
    <row r="3207" spans="10:10" ht="17.5" x14ac:dyDescent="0.35">
      <c r="J3207" s="62"/>
    </row>
    <row r="3208" spans="10:10" ht="17.5" x14ac:dyDescent="0.35">
      <c r="J3208" s="62"/>
    </row>
    <row r="3209" spans="10:10" ht="17.5" x14ac:dyDescent="0.35">
      <c r="J3209" s="62"/>
    </row>
    <row r="3210" spans="10:10" ht="17.5" x14ac:dyDescent="0.35">
      <c r="J3210" s="62"/>
    </row>
    <row r="3211" spans="10:10" ht="17.5" x14ac:dyDescent="0.35">
      <c r="J3211" s="62"/>
    </row>
    <row r="3212" spans="10:10" ht="17.5" x14ac:dyDescent="0.35">
      <c r="J3212" s="62"/>
    </row>
    <row r="3213" spans="10:10" ht="17.5" x14ac:dyDescent="0.35">
      <c r="J3213" s="62"/>
    </row>
    <row r="3214" spans="10:10" ht="17.5" x14ac:dyDescent="0.35">
      <c r="J3214" s="62"/>
    </row>
    <row r="3215" spans="10:10" ht="17.5" x14ac:dyDescent="0.35">
      <c r="J3215" s="62"/>
    </row>
    <row r="3216" spans="10:10" ht="17.5" x14ac:dyDescent="0.35">
      <c r="J3216" s="62"/>
    </row>
    <row r="3217" spans="10:10" ht="17.5" x14ac:dyDescent="0.35">
      <c r="J3217" s="62"/>
    </row>
    <row r="3218" spans="10:10" ht="17.5" x14ac:dyDescent="0.35">
      <c r="J3218" s="62"/>
    </row>
    <row r="3219" spans="10:10" ht="17.5" x14ac:dyDescent="0.35">
      <c r="J3219" s="62"/>
    </row>
    <row r="3220" spans="10:10" ht="17.5" x14ac:dyDescent="0.35">
      <c r="J3220" s="62"/>
    </row>
    <row r="3221" spans="10:10" ht="17.5" x14ac:dyDescent="0.35">
      <c r="J3221" s="62"/>
    </row>
    <row r="3222" spans="10:10" ht="17.5" x14ac:dyDescent="0.35">
      <c r="J3222" s="62"/>
    </row>
    <row r="3223" spans="10:10" ht="17.5" x14ac:dyDescent="0.35">
      <c r="J3223" s="62"/>
    </row>
    <row r="3224" spans="10:10" ht="17.5" x14ac:dyDescent="0.35">
      <c r="J3224" s="62"/>
    </row>
    <row r="3225" spans="10:10" ht="17.5" x14ac:dyDescent="0.35">
      <c r="J3225" s="62"/>
    </row>
    <row r="3226" spans="10:10" ht="17.5" x14ac:dyDescent="0.35">
      <c r="J3226" s="62"/>
    </row>
    <row r="3227" spans="10:10" ht="17.5" x14ac:dyDescent="0.35">
      <c r="J3227" s="62"/>
    </row>
    <row r="3228" spans="10:10" ht="17.5" x14ac:dyDescent="0.35">
      <c r="J3228" s="62"/>
    </row>
    <row r="3229" spans="10:10" ht="17.5" x14ac:dyDescent="0.35">
      <c r="J3229" s="62"/>
    </row>
    <row r="3230" spans="10:10" ht="17.5" x14ac:dyDescent="0.35">
      <c r="J3230" s="62"/>
    </row>
    <row r="3231" spans="10:10" ht="17.5" x14ac:dyDescent="0.35">
      <c r="J3231" s="62"/>
    </row>
    <row r="3232" spans="10:10" ht="17.5" x14ac:dyDescent="0.35">
      <c r="J3232" s="62"/>
    </row>
    <row r="3233" spans="10:10" ht="17.5" x14ac:dyDescent="0.35">
      <c r="J3233" s="62"/>
    </row>
    <row r="3234" spans="10:10" ht="17.5" x14ac:dyDescent="0.35">
      <c r="J3234" s="62"/>
    </row>
    <row r="3235" spans="10:10" ht="17.5" x14ac:dyDescent="0.35">
      <c r="J3235" s="62"/>
    </row>
    <row r="3236" spans="10:10" ht="17.5" x14ac:dyDescent="0.35">
      <c r="J3236" s="62"/>
    </row>
    <row r="3237" spans="10:10" ht="17.5" x14ac:dyDescent="0.35">
      <c r="J3237" s="62"/>
    </row>
    <row r="3238" spans="10:10" ht="17.5" x14ac:dyDescent="0.35">
      <c r="J3238" s="62"/>
    </row>
    <row r="3239" spans="10:10" ht="17.5" x14ac:dyDescent="0.35">
      <c r="J3239" s="62"/>
    </row>
    <row r="3240" spans="10:10" ht="17.5" x14ac:dyDescent="0.35">
      <c r="J3240" s="62"/>
    </row>
    <row r="3241" spans="10:10" ht="17.5" x14ac:dyDescent="0.35">
      <c r="J3241" s="62"/>
    </row>
    <row r="3242" spans="10:10" ht="17.5" x14ac:dyDescent="0.35">
      <c r="J3242" s="62"/>
    </row>
    <row r="3243" spans="10:10" ht="17.5" x14ac:dyDescent="0.35">
      <c r="J3243" s="62"/>
    </row>
    <row r="3244" spans="10:10" ht="17.5" x14ac:dyDescent="0.35">
      <c r="J3244" s="62"/>
    </row>
    <row r="3245" spans="10:10" ht="17.5" x14ac:dyDescent="0.35">
      <c r="J3245" s="62"/>
    </row>
    <row r="3246" spans="10:10" ht="17.5" x14ac:dyDescent="0.35">
      <c r="J3246" s="62"/>
    </row>
    <row r="3247" spans="10:10" ht="17.5" x14ac:dyDescent="0.35">
      <c r="J3247" s="62"/>
    </row>
    <row r="3248" spans="10:10" ht="17.5" x14ac:dyDescent="0.35">
      <c r="J3248" s="62"/>
    </row>
    <row r="3249" spans="10:10" ht="17.5" x14ac:dyDescent="0.35">
      <c r="J3249" s="62"/>
    </row>
    <row r="3250" spans="10:10" ht="17.5" x14ac:dyDescent="0.35">
      <c r="J3250" s="62"/>
    </row>
    <row r="3251" spans="10:10" ht="17.5" x14ac:dyDescent="0.35">
      <c r="J3251" s="62"/>
    </row>
    <row r="3252" spans="10:10" ht="17.5" x14ac:dyDescent="0.35">
      <c r="J3252" s="62"/>
    </row>
    <row r="3253" spans="10:10" ht="17.5" x14ac:dyDescent="0.35">
      <c r="J3253" s="62"/>
    </row>
    <row r="3254" spans="10:10" ht="17.5" x14ac:dyDescent="0.35">
      <c r="J3254" s="62"/>
    </row>
    <row r="3255" spans="10:10" ht="17.5" x14ac:dyDescent="0.35">
      <c r="J3255" s="62"/>
    </row>
    <row r="3256" spans="10:10" ht="17.5" x14ac:dyDescent="0.35">
      <c r="J3256" s="62"/>
    </row>
    <row r="3257" spans="10:10" ht="17.5" x14ac:dyDescent="0.35">
      <c r="J3257" s="62"/>
    </row>
    <row r="3258" spans="10:10" ht="17.5" x14ac:dyDescent="0.35">
      <c r="J3258" s="62"/>
    </row>
    <row r="3259" spans="10:10" ht="17.5" x14ac:dyDescent="0.35">
      <c r="J3259" s="62"/>
    </row>
    <row r="3260" spans="10:10" ht="17.5" x14ac:dyDescent="0.35">
      <c r="J3260" s="62"/>
    </row>
    <row r="3261" spans="10:10" ht="17.5" x14ac:dyDescent="0.35">
      <c r="J3261" s="62"/>
    </row>
    <row r="3262" spans="10:10" ht="17.5" x14ac:dyDescent="0.35">
      <c r="J3262" s="62"/>
    </row>
    <row r="3263" spans="10:10" ht="17.5" x14ac:dyDescent="0.35">
      <c r="J3263" s="62"/>
    </row>
    <row r="3264" spans="10:10" ht="17.5" x14ac:dyDescent="0.35">
      <c r="J3264" s="62"/>
    </row>
    <row r="3265" spans="10:10" ht="17.5" x14ac:dyDescent="0.35">
      <c r="J3265" s="62"/>
    </row>
    <row r="3266" spans="10:10" ht="17.5" x14ac:dyDescent="0.35">
      <c r="J3266" s="62"/>
    </row>
    <row r="3267" spans="10:10" ht="17.5" x14ac:dyDescent="0.35">
      <c r="J3267" s="62"/>
    </row>
    <row r="3268" spans="10:10" ht="17.5" x14ac:dyDescent="0.35">
      <c r="J3268" s="62"/>
    </row>
    <row r="3269" spans="10:10" ht="17.5" x14ac:dyDescent="0.35">
      <c r="J3269" s="62"/>
    </row>
    <row r="3270" spans="10:10" ht="17.5" x14ac:dyDescent="0.35">
      <c r="J3270" s="62"/>
    </row>
    <row r="3271" spans="10:10" ht="17.5" x14ac:dyDescent="0.35">
      <c r="J3271" s="62"/>
    </row>
    <row r="3272" spans="10:10" ht="17.5" x14ac:dyDescent="0.35">
      <c r="J3272" s="62"/>
    </row>
    <row r="3273" spans="10:10" ht="17.5" x14ac:dyDescent="0.35">
      <c r="J3273" s="62"/>
    </row>
    <row r="3274" spans="10:10" ht="17.5" x14ac:dyDescent="0.35">
      <c r="J3274" s="62"/>
    </row>
    <row r="3275" spans="10:10" ht="17.5" x14ac:dyDescent="0.35">
      <c r="J3275" s="62"/>
    </row>
    <row r="3276" spans="10:10" ht="17.5" x14ac:dyDescent="0.35">
      <c r="J3276" s="62"/>
    </row>
    <row r="3277" spans="10:10" ht="17.5" x14ac:dyDescent="0.35">
      <c r="J3277" s="62"/>
    </row>
    <row r="3278" spans="10:10" ht="17.5" x14ac:dyDescent="0.35">
      <c r="J3278" s="62"/>
    </row>
    <row r="3279" spans="10:10" ht="17.5" x14ac:dyDescent="0.35">
      <c r="J3279" s="62"/>
    </row>
    <row r="3280" spans="10:10" ht="17.5" x14ac:dyDescent="0.35">
      <c r="J3280" s="62"/>
    </row>
    <row r="3281" spans="10:10" ht="17.5" x14ac:dyDescent="0.35">
      <c r="J3281" s="62"/>
    </row>
    <row r="3282" spans="10:10" ht="17.5" x14ac:dyDescent="0.35">
      <c r="J3282" s="62"/>
    </row>
    <row r="3283" spans="10:10" ht="17.5" x14ac:dyDescent="0.35">
      <c r="J3283" s="62"/>
    </row>
    <row r="3284" spans="10:10" ht="17.5" x14ac:dyDescent="0.35">
      <c r="J3284" s="62"/>
    </row>
    <row r="3285" spans="10:10" ht="17.5" x14ac:dyDescent="0.35">
      <c r="J3285" s="62"/>
    </row>
    <row r="3286" spans="10:10" ht="17.5" x14ac:dyDescent="0.35">
      <c r="J3286" s="62"/>
    </row>
    <row r="3287" spans="10:10" ht="17.5" x14ac:dyDescent="0.35">
      <c r="J3287" s="62"/>
    </row>
    <row r="3288" spans="10:10" ht="17.5" x14ac:dyDescent="0.35">
      <c r="J3288" s="62"/>
    </row>
    <row r="3289" spans="10:10" ht="17.5" x14ac:dyDescent="0.35">
      <c r="J3289" s="62"/>
    </row>
    <row r="3290" spans="10:10" ht="17.5" x14ac:dyDescent="0.35">
      <c r="J3290" s="62"/>
    </row>
    <row r="3291" spans="10:10" ht="17.5" x14ac:dyDescent="0.35">
      <c r="J3291" s="62"/>
    </row>
    <row r="3292" spans="10:10" ht="17.5" x14ac:dyDescent="0.35">
      <c r="J3292" s="62"/>
    </row>
    <row r="3293" spans="10:10" ht="17.5" x14ac:dyDescent="0.35">
      <c r="J3293" s="62"/>
    </row>
    <row r="3294" spans="10:10" ht="17.5" x14ac:dyDescent="0.35">
      <c r="J3294" s="62"/>
    </row>
    <row r="3295" spans="10:10" ht="17.5" x14ac:dyDescent="0.35">
      <c r="J3295" s="62"/>
    </row>
    <row r="3296" spans="10:10" ht="17.5" x14ac:dyDescent="0.35">
      <c r="J3296" s="62"/>
    </row>
    <row r="3297" spans="10:10" ht="17.5" x14ac:dyDescent="0.35">
      <c r="J3297" s="62"/>
    </row>
    <row r="3298" spans="10:10" ht="17.5" x14ac:dyDescent="0.35">
      <c r="J3298" s="62"/>
    </row>
    <row r="3299" spans="10:10" ht="17.5" x14ac:dyDescent="0.35">
      <c r="J3299" s="62"/>
    </row>
    <row r="3300" spans="10:10" ht="17.5" x14ac:dyDescent="0.35">
      <c r="J3300" s="62"/>
    </row>
    <row r="3301" spans="10:10" ht="17.5" x14ac:dyDescent="0.35">
      <c r="J3301" s="62"/>
    </row>
    <row r="3302" spans="10:10" ht="17.5" x14ac:dyDescent="0.35">
      <c r="J3302" s="62"/>
    </row>
    <row r="3303" spans="10:10" ht="17.5" x14ac:dyDescent="0.35">
      <c r="J3303" s="62"/>
    </row>
    <row r="3304" spans="10:10" ht="17.5" x14ac:dyDescent="0.35">
      <c r="J3304" s="62"/>
    </row>
    <row r="3305" spans="10:10" ht="17.5" x14ac:dyDescent="0.35">
      <c r="J3305" s="62"/>
    </row>
    <row r="3306" spans="10:10" ht="17.5" x14ac:dyDescent="0.35">
      <c r="J3306" s="62"/>
    </row>
    <row r="3307" spans="10:10" ht="17.5" x14ac:dyDescent="0.35">
      <c r="J3307" s="62"/>
    </row>
    <row r="3308" spans="10:10" ht="17.5" x14ac:dyDescent="0.35">
      <c r="J3308" s="62"/>
    </row>
    <row r="3309" spans="10:10" ht="17.5" x14ac:dyDescent="0.35">
      <c r="J3309" s="62"/>
    </row>
    <row r="3310" spans="10:10" ht="17.5" x14ac:dyDescent="0.35">
      <c r="J3310" s="62"/>
    </row>
    <row r="3311" spans="10:10" ht="17.5" x14ac:dyDescent="0.35">
      <c r="J3311" s="62"/>
    </row>
    <row r="3312" spans="10:10" ht="17.5" x14ac:dyDescent="0.35">
      <c r="J3312" s="62"/>
    </row>
    <row r="3313" spans="10:10" ht="17.5" x14ac:dyDescent="0.35">
      <c r="J3313" s="62"/>
    </row>
    <row r="3314" spans="10:10" ht="17.5" x14ac:dyDescent="0.35">
      <c r="J3314" s="62"/>
    </row>
    <row r="3315" spans="10:10" ht="17.5" x14ac:dyDescent="0.35">
      <c r="J3315" s="62"/>
    </row>
    <row r="3316" spans="10:10" ht="17.5" x14ac:dyDescent="0.35">
      <c r="J3316" s="62"/>
    </row>
    <row r="3317" spans="10:10" ht="17.5" x14ac:dyDescent="0.35">
      <c r="J3317" s="62"/>
    </row>
    <row r="3318" spans="10:10" ht="17.5" x14ac:dyDescent="0.35">
      <c r="J3318" s="62"/>
    </row>
    <row r="3319" spans="10:10" ht="17.5" x14ac:dyDescent="0.35">
      <c r="J3319" s="62"/>
    </row>
    <row r="3320" spans="10:10" ht="17.5" x14ac:dyDescent="0.35">
      <c r="J3320" s="62"/>
    </row>
    <row r="3321" spans="10:10" ht="17.5" x14ac:dyDescent="0.35">
      <c r="J3321" s="62"/>
    </row>
    <row r="3322" spans="10:10" ht="17.5" x14ac:dyDescent="0.35">
      <c r="J3322" s="62"/>
    </row>
    <row r="3323" spans="10:10" ht="17.5" x14ac:dyDescent="0.35">
      <c r="J3323" s="62"/>
    </row>
    <row r="3324" spans="10:10" ht="17.5" x14ac:dyDescent="0.35">
      <c r="J3324" s="62"/>
    </row>
    <row r="3325" spans="10:10" ht="17.5" x14ac:dyDescent="0.35">
      <c r="J3325" s="62"/>
    </row>
    <row r="3326" spans="10:10" ht="17.5" x14ac:dyDescent="0.35">
      <c r="J3326" s="62"/>
    </row>
    <row r="3327" spans="10:10" ht="17.5" x14ac:dyDescent="0.35">
      <c r="J3327" s="62"/>
    </row>
    <row r="3328" spans="10:10" ht="17.5" x14ac:dyDescent="0.35">
      <c r="J3328" s="62"/>
    </row>
    <row r="3329" spans="10:10" ht="17.5" x14ac:dyDescent="0.35">
      <c r="J3329" s="62"/>
    </row>
    <row r="3330" spans="10:10" ht="17.5" x14ac:dyDescent="0.35">
      <c r="J3330" s="62"/>
    </row>
    <row r="3331" spans="10:10" ht="17.5" x14ac:dyDescent="0.35">
      <c r="J3331" s="62"/>
    </row>
    <row r="3332" spans="10:10" ht="17.5" x14ac:dyDescent="0.35">
      <c r="J3332" s="62"/>
    </row>
    <row r="3333" spans="10:10" ht="17.5" x14ac:dyDescent="0.35">
      <c r="J3333" s="62"/>
    </row>
    <row r="3334" spans="10:10" ht="17.5" x14ac:dyDescent="0.35">
      <c r="J3334" s="62"/>
    </row>
    <row r="3335" spans="10:10" ht="17.5" x14ac:dyDescent="0.35">
      <c r="J3335" s="62"/>
    </row>
    <row r="3336" spans="10:10" ht="17.5" x14ac:dyDescent="0.35">
      <c r="J3336" s="62"/>
    </row>
    <row r="3337" spans="10:10" ht="17.5" x14ac:dyDescent="0.35">
      <c r="J3337" s="62"/>
    </row>
    <row r="3338" spans="10:10" ht="17.5" x14ac:dyDescent="0.35">
      <c r="J3338" s="62"/>
    </row>
    <row r="3339" spans="10:10" ht="17.5" x14ac:dyDescent="0.35">
      <c r="J3339" s="62"/>
    </row>
    <row r="3340" spans="10:10" ht="17.5" x14ac:dyDescent="0.35">
      <c r="J3340" s="62"/>
    </row>
    <row r="3341" spans="10:10" ht="17.5" x14ac:dyDescent="0.35">
      <c r="J3341" s="62"/>
    </row>
    <row r="3342" spans="10:10" ht="17.5" x14ac:dyDescent="0.35">
      <c r="J3342" s="62"/>
    </row>
    <row r="3343" spans="10:10" ht="17.5" x14ac:dyDescent="0.35">
      <c r="J3343" s="62"/>
    </row>
    <row r="3344" spans="10:10" ht="17.5" x14ac:dyDescent="0.35">
      <c r="J3344" s="62"/>
    </row>
    <row r="3345" spans="10:10" ht="17.5" x14ac:dyDescent="0.35">
      <c r="J3345" s="62"/>
    </row>
    <row r="3346" spans="10:10" ht="17.5" x14ac:dyDescent="0.35">
      <c r="J3346" s="62"/>
    </row>
    <row r="3347" spans="10:10" ht="17.5" x14ac:dyDescent="0.35">
      <c r="J3347" s="62"/>
    </row>
    <row r="3348" spans="10:10" ht="17.5" x14ac:dyDescent="0.35">
      <c r="J3348" s="62"/>
    </row>
    <row r="3349" spans="10:10" ht="17.5" x14ac:dyDescent="0.35">
      <c r="J3349" s="62"/>
    </row>
    <row r="3350" spans="10:10" ht="17.5" x14ac:dyDescent="0.35">
      <c r="J3350" s="62"/>
    </row>
    <row r="3351" spans="10:10" ht="17.5" x14ac:dyDescent="0.35">
      <c r="J3351" s="62"/>
    </row>
    <row r="3352" spans="10:10" ht="17.5" x14ac:dyDescent="0.35">
      <c r="J3352" s="62"/>
    </row>
    <row r="3353" spans="10:10" ht="17.5" x14ac:dyDescent="0.35">
      <c r="J3353" s="62"/>
    </row>
    <row r="3354" spans="10:10" ht="17.5" x14ac:dyDescent="0.35">
      <c r="J3354" s="62"/>
    </row>
    <row r="3355" spans="10:10" ht="17.5" x14ac:dyDescent="0.35">
      <c r="J3355" s="62"/>
    </row>
    <row r="3356" spans="10:10" ht="17.5" x14ac:dyDescent="0.35">
      <c r="J3356" s="62"/>
    </row>
    <row r="3357" spans="10:10" ht="17.5" x14ac:dyDescent="0.35">
      <c r="J3357" s="62"/>
    </row>
    <row r="3358" spans="10:10" ht="17.5" x14ac:dyDescent="0.35">
      <c r="J3358" s="62"/>
    </row>
    <row r="3359" spans="10:10" ht="17.5" x14ac:dyDescent="0.35">
      <c r="J3359" s="62"/>
    </row>
    <row r="3360" spans="10:10" ht="17.5" x14ac:dyDescent="0.35">
      <c r="J3360" s="62"/>
    </row>
    <row r="3361" spans="10:10" ht="17.5" x14ac:dyDescent="0.35">
      <c r="J3361" s="62"/>
    </row>
    <row r="3362" spans="10:10" ht="17.5" x14ac:dyDescent="0.35">
      <c r="J3362" s="62"/>
    </row>
    <row r="3363" spans="10:10" ht="17.5" x14ac:dyDescent="0.35">
      <c r="J3363" s="62"/>
    </row>
    <row r="3364" spans="10:10" ht="17.5" x14ac:dyDescent="0.35">
      <c r="J3364" s="62"/>
    </row>
    <row r="3365" spans="10:10" ht="17.5" x14ac:dyDescent="0.35">
      <c r="J3365" s="62"/>
    </row>
    <row r="3366" spans="10:10" ht="17.5" x14ac:dyDescent="0.35">
      <c r="J3366" s="62"/>
    </row>
    <row r="3367" spans="10:10" ht="17.5" x14ac:dyDescent="0.35">
      <c r="J3367" s="62"/>
    </row>
    <row r="3368" spans="10:10" ht="17.5" x14ac:dyDescent="0.35">
      <c r="J3368" s="62"/>
    </row>
    <row r="3369" spans="10:10" ht="17.5" x14ac:dyDescent="0.35">
      <c r="J3369" s="62"/>
    </row>
    <row r="3370" spans="10:10" ht="17.5" x14ac:dyDescent="0.35">
      <c r="J3370" s="62"/>
    </row>
    <row r="3371" spans="10:10" ht="17.5" x14ac:dyDescent="0.35">
      <c r="J3371" s="62"/>
    </row>
    <row r="3372" spans="10:10" ht="17.5" x14ac:dyDescent="0.35">
      <c r="J3372" s="62"/>
    </row>
    <row r="3373" spans="10:10" ht="17.5" x14ac:dyDescent="0.35">
      <c r="J3373" s="62"/>
    </row>
    <row r="3374" spans="10:10" ht="17.5" x14ac:dyDescent="0.35">
      <c r="J3374" s="62"/>
    </row>
    <row r="3375" spans="10:10" ht="17.5" x14ac:dyDescent="0.35">
      <c r="J3375" s="62"/>
    </row>
    <row r="3376" spans="10:10" ht="17.5" x14ac:dyDescent="0.35">
      <c r="J3376" s="62"/>
    </row>
    <row r="3377" spans="10:10" ht="17.5" x14ac:dyDescent="0.35">
      <c r="J3377" s="62"/>
    </row>
    <row r="3378" spans="10:10" ht="17.5" x14ac:dyDescent="0.35">
      <c r="J3378" s="62"/>
    </row>
    <row r="3379" spans="10:10" ht="17.5" x14ac:dyDescent="0.35">
      <c r="J3379" s="62"/>
    </row>
    <row r="3380" spans="10:10" ht="17.5" x14ac:dyDescent="0.35">
      <c r="J3380" s="62"/>
    </row>
    <row r="3381" spans="10:10" ht="17.5" x14ac:dyDescent="0.35">
      <c r="J3381" s="62"/>
    </row>
    <row r="3382" spans="10:10" ht="17.5" x14ac:dyDescent="0.35">
      <c r="J3382" s="62"/>
    </row>
    <row r="3383" spans="10:10" ht="17.5" x14ac:dyDescent="0.35">
      <c r="J3383" s="62"/>
    </row>
    <row r="3384" spans="10:10" ht="17.5" x14ac:dyDescent="0.35">
      <c r="J3384" s="62"/>
    </row>
    <row r="3385" spans="10:10" ht="17.5" x14ac:dyDescent="0.35">
      <c r="J3385" s="62"/>
    </row>
    <row r="3386" spans="10:10" ht="17.5" x14ac:dyDescent="0.35">
      <c r="J3386" s="62"/>
    </row>
    <row r="3387" spans="10:10" ht="17.5" x14ac:dyDescent="0.35">
      <c r="J3387" s="62"/>
    </row>
    <row r="3388" spans="10:10" ht="17.5" x14ac:dyDescent="0.35">
      <c r="J3388" s="62"/>
    </row>
    <row r="3389" spans="10:10" ht="17.5" x14ac:dyDescent="0.35">
      <c r="J3389" s="62"/>
    </row>
    <row r="3390" spans="10:10" ht="17.5" x14ac:dyDescent="0.35">
      <c r="J3390" s="62"/>
    </row>
    <row r="3391" spans="10:10" ht="17.5" x14ac:dyDescent="0.35">
      <c r="J3391" s="62"/>
    </row>
    <row r="3392" spans="10:10" ht="17.5" x14ac:dyDescent="0.35">
      <c r="J3392" s="62"/>
    </row>
    <row r="3393" spans="10:10" ht="17.5" x14ac:dyDescent="0.35">
      <c r="J3393" s="62"/>
    </row>
    <row r="3394" spans="10:10" ht="17.5" x14ac:dyDescent="0.35">
      <c r="J3394" s="62"/>
    </row>
    <row r="3395" spans="10:10" ht="17.5" x14ac:dyDescent="0.35">
      <c r="J3395" s="62"/>
    </row>
    <row r="3396" spans="10:10" ht="17.5" x14ac:dyDescent="0.35">
      <c r="J3396" s="62"/>
    </row>
    <row r="3397" spans="10:10" ht="17.5" x14ac:dyDescent="0.35">
      <c r="J3397" s="62"/>
    </row>
    <row r="3398" spans="10:10" ht="17.5" x14ac:dyDescent="0.35">
      <c r="J3398" s="62"/>
    </row>
    <row r="3399" spans="10:10" ht="17.5" x14ac:dyDescent="0.35">
      <c r="J3399" s="62"/>
    </row>
    <row r="3400" spans="10:10" ht="17.5" x14ac:dyDescent="0.35">
      <c r="J3400" s="62"/>
    </row>
    <row r="3401" spans="10:10" ht="17.5" x14ac:dyDescent="0.35">
      <c r="J3401" s="62"/>
    </row>
    <row r="3402" spans="10:10" ht="17.5" x14ac:dyDescent="0.35">
      <c r="J3402" s="62"/>
    </row>
    <row r="3403" spans="10:10" ht="17.5" x14ac:dyDescent="0.35">
      <c r="J3403" s="62"/>
    </row>
    <row r="3404" spans="10:10" ht="17.5" x14ac:dyDescent="0.35">
      <c r="J3404" s="62"/>
    </row>
    <row r="3405" spans="10:10" ht="17.5" x14ac:dyDescent="0.35">
      <c r="J3405" s="62"/>
    </row>
    <row r="3406" spans="10:10" ht="17.5" x14ac:dyDescent="0.35">
      <c r="J3406" s="62"/>
    </row>
    <row r="3407" spans="10:10" ht="17.5" x14ac:dyDescent="0.35">
      <c r="J3407" s="62"/>
    </row>
    <row r="3408" spans="10:10" ht="17.5" x14ac:dyDescent="0.35">
      <c r="J3408" s="62"/>
    </row>
    <row r="3409" spans="10:10" ht="17.5" x14ac:dyDescent="0.35">
      <c r="J3409" s="62"/>
    </row>
    <row r="3410" spans="10:10" ht="17.5" x14ac:dyDescent="0.35">
      <c r="J3410" s="62"/>
    </row>
    <row r="3411" spans="10:10" ht="17.5" x14ac:dyDescent="0.35">
      <c r="J3411" s="62"/>
    </row>
    <row r="3412" spans="10:10" ht="17.5" x14ac:dyDescent="0.35">
      <c r="J3412" s="62"/>
    </row>
    <row r="3413" spans="10:10" ht="17.5" x14ac:dyDescent="0.35">
      <c r="J3413" s="62"/>
    </row>
    <row r="3414" spans="10:10" ht="17.5" x14ac:dyDescent="0.35">
      <c r="J3414" s="62"/>
    </row>
    <row r="3415" spans="10:10" ht="17.5" x14ac:dyDescent="0.35">
      <c r="J3415" s="62"/>
    </row>
    <row r="3416" spans="10:10" ht="17.5" x14ac:dyDescent="0.35">
      <c r="J3416" s="62"/>
    </row>
    <row r="3417" spans="10:10" ht="17.5" x14ac:dyDescent="0.35">
      <c r="J3417" s="62"/>
    </row>
    <row r="3418" spans="10:10" ht="17.5" x14ac:dyDescent="0.35">
      <c r="J3418" s="62"/>
    </row>
    <row r="3419" spans="10:10" ht="17.5" x14ac:dyDescent="0.35">
      <c r="J3419" s="62"/>
    </row>
    <row r="3420" spans="10:10" ht="17.5" x14ac:dyDescent="0.35">
      <c r="J3420" s="62"/>
    </row>
    <row r="3421" spans="10:10" ht="17.5" x14ac:dyDescent="0.35">
      <c r="J3421" s="62"/>
    </row>
    <row r="3422" spans="10:10" ht="17.5" x14ac:dyDescent="0.35">
      <c r="J3422" s="62"/>
    </row>
    <row r="3423" spans="10:10" ht="17.5" x14ac:dyDescent="0.35">
      <c r="J3423" s="62"/>
    </row>
    <row r="3424" spans="10:10" ht="17.5" x14ac:dyDescent="0.35">
      <c r="J3424" s="62"/>
    </row>
    <row r="3425" spans="10:10" ht="17.5" x14ac:dyDescent="0.35">
      <c r="J3425" s="62"/>
    </row>
    <row r="3426" spans="10:10" ht="17.5" x14ac:dyDescent="0.35">
      <c r="J3426" s="62"/>
    </row>
    <row r="3427" spans="10:10" ht="17.5" x14ac:dyDescent="0.35">
      <c r="J3427" s="62"/>
    </row>
    <row r="3428" spans="10:10" ht="17.5" x14ac:dyDescent="0.35">
      <c r="J3428" s="62"/>
    </row>
    <row r="3429" spans="10:10" ht="17.5" x14ac:dyDescent="0.35">
      <c r="J3429" s="62"/>
    </row>
    <row r="3430" spans="10:10" ht="17.5" x14ac:dyDescent="0.35">
      <c r="J3430" s="62"/>
    </row>
    <row r="3431" spans="10:10" ht="17.5" x14ac:dyDescent="0.35">
      <c r="J3431" s="62"/>
    </row>
    <row r="3432" spans="10:10" ht="17.5" x14ac:dyDescent="0.35">
      <c r="J3432" s="62"/>
    </row>
    <row r="3433" spans="10:10" ht="17.5" x14ac:dyDescent="0.35">
      <c r="J3433" s="62"/>
    </row>
    <row r="3434" spans="10:10" ht="17.5" x14ac:dyDescent="0.35">
      <c r="J3434" s="62"/>
    </row>
    <row r="3435" spans="10:10" ht="17.5" x14ac:dyDescent="0.35">
      <c r="J3435" s="62"/>
    </row>
    <row r="3436" spans="10:10" ht="17.5" x14ac:dyDescent="0.35">
      <c r="J3436" s="62"/>
    </row>
    <row r="3437" spans="10:10" ht="17.5" x14ac:dyDescent="0.35">
      <c r="J3437" s="62"/>
    </row>
    <row r="3438" spans="10:10" ht="17.5" x14ac:dyDescent="0.35">
      <c r="J3438" s="62"/>
    </row>
    <row r="3439" spans="10:10" ht="17.5" x14ac:dyDescent="0.35">
      <c r="J3439" s="62"/>
    </row>
    <row r="3440" spans="10:10" ht="17.5" x14ac:dyDescent="0.35">
      <c r="J3440" s="62"/>
    </row>
    <row r="3441" spans="10:10" ht="17.5" x14ac:dyDescent="0.35">
      <c r="J3441" s="62"/>
    </row>
    <row r="3442" spans="10:10" ht="17.5" x14ac:dyDescent="0.35">
      <c r="J3442" s="62"/>
    </row>
    <row r="3443" spans="10:10" ht="17.5" x14ac:dyDescent="0.35">
      <c r="J3443" s="62"/>
    </row>
    <row r="3444" spans="10:10" ht="17.5" x14ac:dyDescent="0.35">
      <c r="J3444" s="62"/>
    </row>
    <row r="3445" spans="10:10" ht="17.5" x14ac:dyDescent="0.35">
      <c r="J3445" s="62"/>
    </row>
    <row r="3446" spans="10:10" ht="17.5" x14ac:dyDescent="0.35">
      <c r="J3446" s="62"/>
    </row>
    <row r="3447" spans="10:10" ht="17.5" x14ac:dyDescent="0.35">
      <c r="J3447" s="62"/>
    </row>
    <row r="3448" spans="10:10" ht="17.5" x14ac:dyDescent="0.35">
      <c r="J3448" s="62"/>
    </row>
    <row r="3449" spans="10:10" ht="17.5" x14ac:dyDescent="0.35">
      <c r="J3449" s="62"/>
    </row>
    <row r="3450" spans="10:10" ht="17.5" x14ac:dyDescent="0.35">
      <c r="J3450" s="62"/>
    </row>
    <row r="3451" spans="10:10" ht="17.5" x14ac:dyDescent="0.35">
      <c r="J3451" s="62"/>
    </row>
    <row r="3452" spans="10:10" ht="17.5" x14ac:dyDescent="0.35">
      <c r="J3452" s="62"/>
    </row>
    <row r="3453" spans="10:10" ht="17.5" x14ac:dyDescent="0.35">
      <c r="J3453" s="62"/>
    </row>
    <row r="3454" spans="10:10" ht="17.5" x14ac:dyDescent="0.35">
      <c r="J3454" s="62"/>
    </row>
    <row r="3455" spans="10:10" ht="17.5" x14ac:dyDescent="0.35">
      <c r="J3455" s="62"/>
    </row>
    <row r="3456" spans="10:10" ht="17.5" x14ac:dyDescent="0.35">
      <c r="J3456" s="62"/>
    </row>
    <row r="3457" spans="10:10" ht="17.5" x14ac:dyDescent="0.35">
      <c r="J3457" s="62"/>
    </row>
    <row r="3458" spans="10:10" ht="17.5" x14ac:dyDescent="0.35">
      <c r="J3458" s="62"/>
    </row>
    <row r="3459" spans="10:10" ht="17.5" x14ac:dyDescent="0.35">
      <c r="J3459" s="62"/>
    </row>
    <row r="3460" spans="10:10" ht="17.5" x14ac:dyDescent="0.35">
      <c r="J3460" s="62"/>
    </row>
    <row r="3461" spans="10:10" ht="17.5" x14ac:dyDescent="0.35">
      <c r="J3461" s="62"/>
    </row>
    <row r="3462" spans="10:10" ht="17.5" x14ac:dyDescent="0.35">
      <c r="J3462" s="62"/>
    </row>
    <row r="3463" spans="10:10" ht="17.5" x14ac:dyDescent="0.35">
      <c r="J3463" s="62"/>
    </row>
    <row r="3464" spans="10:10" ht="17.5" x14ac:dyDescent="0.35">
      <c r="J3464" s="62"/>
    </row>
    <row r="3465" spans="10:10" ht="17.5" x14ac:dyDescent="0.35">
      <c r="J3465" s="62"/>
    </row>
    <row r="3466" spans="10:10" ht="17.5" x14ac:dyDescent="0.35">
      <c r="J3466" s="62"/>
    </row>
    <row r="3467" spans="10:10" ht="17.5" x14ac:dyDescent="0.35">
      <c r="J3467" s="62"/>
    </row>
    <row r="3468" spans="10:10" ht="17.5" x14ac:dyDescent="0.35">
      <c r="J3468" s="62"/>
    </row>
    <row r="3469" spans="10:10" ht="17.5" x14ac:dyDescent="0.35">
      <c r="J3469" s="62"/>
    </row>
    <row r="3470" spans="10:10" ht="17.5" x14ac:dyDescent="0.35">
      <c r="J3470" s="62"/>
    </row>
    <row r="3471" spans="10:10" ht="17.5" x14ac:dyDescent="0.35">
      <c r="J3471" s="62"/>
    </row>
    <row r="3472" spans="10:10" ht="17.5" x14ac:dyDescent="0.35">
      <c r="J3472" s="62"/>
    </row>
    <row r="3473" spans="10:10" ht="17.5" x14ac:dyDescent="0.35">
      <c r="J3473" s="62"/>
    </row>
    <row r="3474" spans="10:10" ht="17.5" x14ac:dyDescent="0.35">
      <c r="J3474" s="62"/>
    </row>
    <row r="3475" spans="10:10" ht="17.5" x14ac:dyDescent="0.35">
      <c r="J3475" s="62"/>
    </row>
    <row r="3476" spans="10:10" ht="17.5" x14ac:dyDescent="0.35">
      <c r="J3476" s="62"/>
    </row>
    <row r="3477" spans="10:10" ht="17.5" x14ac:dyDescent="0.35">
      <c r="J3477" s="62"/>
    </row>
    <row r="3478" spans="10:10" ht="17.5" x14ac:dyDescent="0.35">
      <c r="J3478" s="62"/>
    </row>
    <row r="3479" spans="10:10" ht="17.5" x14ac:dyDescent="0.35">
      <c r="J3479" s="62"/>
    </row>
    <row r="3480" spans="10:10" ht="17.5" x14ac:dyDescent="0.35">
      <c r="J3480" s="62"/>
    </row>
    <row r="3481" spans="10:10" ht="17.5" x14ac:dyDescent="0.35">
      <c r="J3481" s="62"/>
    </row>
    <row r="3482" spans="10:10" ht="17.5" x14ac:dyDescent="0.35">
      <c r="J3482" s="62"/>
    </row>
    <row r="3483" spans="10:10" ht="17.5" x14ac:dyDescent="0.35">
      <c r="J3483" s="62"/>
    </row>
    <row r="3484" spans="10:10" ht="17.5" x14ac:dyDescent="0.35">
      <c r="J3484" s="62"/>
    </row>
    <row r="3485" spans="10:10" ht="17.5" x14ac:dyDescent="0.35">
      <c r="J3485" s="62"/>
    </row>
    <row r="3486" spans="10:10" ht="17.5" x14ac:dyDescent="0.35">
      <c r="J3486" s="62"/>
    </row>
    <row r="3487" spans="10:10" ht="17.5" x14ac:dyDescent="0.35">
      <c r="J3487" s="62"/>
    </row>
    <row r="3488" spans="10:10" ht="17.5" x14ac:dyDescent="0.35">
      <c r="J3488" s="62"/>
    </row>
    <row r="3489" spans="10:10" ht="17.5" x14ac:dyDescent="0.35">
      <c r="J3489" s="62"/>
    </row>
    <row r="3490" spans="10:10" ht="17.5" x14ac:dyDescent="0.35">
      <c r="J3490" s="62"/>
    </row>
    <row r="3491" spans="10:10" ht="17.5" x14ac:dyDescent="0.35">
      <c r="J3491" s="62"/>
    </row>
    <row r="3492" spans="10:10" ht="17.5" x14ac:dyDescent="0.35">
      <c r="J3492" s="62"/>
    </row>
    <row r="3493" spans="10:10" ht="17.5" x14ac:dyDescent="0.35">
      <c r="J3493" s="62"/>
    </row>
    <row r="3494" spans="10:10" ht="17.5" x14ac:dyDescent="0.35">
      <c r="J3494" s="62"/>
    </row>
    <row r="3495" spans="10:10" ht="17.5" x14ac:dyDescent="0.35">
      <c r="J3495" s="62"/>
    </row>
    <row r="3496" spans="10:10" ht="17.5" x14ac:dyDescent="0.35">
      <c r="J3496" s="62"/>
    </row>
    <row r="3497" spans="10:10" ht="17.5" x14ac:dyDescent="0.35">
      <c r="J3497" s="62"/>
    </row>
    <row r="3498" spans="10:10" ht="17.5" x14ac:dyDescent="0.35">
      <c r="J3498" s="62"/>
    </row>
    <row r="3499" spans="10:10" ht="17.5" x14ac:dyDescent="0.35">
      <c r="J3499" s="62"/>
    </row>
    <row r="3500" spans="10:10" ht="17.5" x14ac:dyDescent="0.35">
      <c r="J3500" s="62"/>
    </row>
    <row r="3501" spans="10:10" ht="17.5" x14ac:dyDescent="0.35">
      <c r="J3501" s="62"/>
    </row>
    <row r="3502" spans="10:10" ht="17.5" x14ac:dyDescent="0.35">
      <c r="J3502" s="62"/>
    </row>
    <row r="3503" spans="10:10" ht="17.5" x14ac:dyDescent="0.35">
      <c r="J3503" s="62"/>
    </row>
    <row r="3504" spans="10:10" ht="17.5" x14ac:dyDescent="0.35">
      <c r="J3504" s="62"/>
    </row>
    <row r="3505" spans="10:10" ht="17.5" x14ac:dyDescent="0.35">
      <c r="J3505" s="62"/>
    </row>
    <row r="3506" spans="10:10" ht="17.5" x14ac:dyDescent="0.35">
      <c r="J3506" s="62"/>
    </row>
    <row r="3507" spans="10:10" ht="17.5" x14ac:dyDescent="0.35">
      <c r="J3507" s="62"/>
    </row>
    <row r="3508" spans="10:10" ht="17.5" x14ac:dyDescent="0.35">
      <c r="J3508" s="62"/>
    </row>
    <row r="3509" spans="10:10" ht="17.5" x14ac:dyDescent="0.35">
      <c r="J3509" s="62"/>
    </row>
    <row r="3510" spans="10:10" ht="17.5" x14ac:dyDescent="0.35">
      <c r="J3510" s="62"/>
    </row>
    <row r="3511" spans="10:10" ht="17.5" x14ac:dyDescent="0.35">
      <c r="J3511" s="62"/>
    </row>
    <row r="3512" spans="10:10" ht="17.5" x14ac:dyDescent="0.35">
      <c r="J3512" s="62"/>
    </row>
    <row r="3513" spans="10:10" ht="17.5" x14ac:dyDescent="0.35">
      <c r="J3513" s="62"/>
    </row>
    <row r="3514" spans="10:10" ht="17.5" x14ac:dyDescent="0.35">
      <c r="J3514" s="62"/>
    </row>
    <row r="3515" spans="10:10" ht="17.5" x14ac:dyDescent="0.35">
      <c r="J3515" s="62"/>
    </row>
    <row r="3516" spans="10:10" ht="17.5" x14ac:dyDescent="0.35">
      <c r="J3516" s="62"/>
    </row>
    <row r="3517" spans="10:10" ht="17.5" x14ac:dyDescent="0.35">
      <c r="J3517" s="62"/>
    </row>
    <row r="3518" spans="10:10" ht="17.5" x14ac:dyDescent="0.35">
      <c r="J3518" s="62"/>
    </row>
    <row r="3519" spans="10:10" ht="17.5" x14ac:dyDescent="0.35">
      <c r="J3519" s="62"/>
    </row>
    <row r="3520" spans="10:10" ht="17.5" x14ac:dyDescent="0.35">
      <c r="J3520" s="62"/>
    </row>
    <row r="3521" spans="10:10" ht="17.5" x14ac:dyDescent="0.35">
      <c r="J3521" s="62"/>
    </row>
    <row r="3522" spans="10:10" ht="17.5" x14ac:dyDescent="0.35">
      <c r="J3522" s="62"/>
    </row>
    <row r="3523" spans="10:10" ht="17.5" x14ac:dyDescent="0.35">
      <c r="J3523" s="62"/>
    </row>
    <row r="3524" spans="10:10" ht="17.5" x14ac:dyDescent="0.35">
      <c r="J3524" s="62"/>
    </row>
    <row r="3525" spans="10:10" ht="17.5" x14ac:dyDescent="0.35">
      <c r="J3525" s="62"/>
    </row>
    <row r="3526" spans="10:10" ht="17.5" x14ac:dyDescent="0.35">
      <c r="J3526" s="62"/>
    </row>
    <row r="3527" spans="10:10" ht="17.5" x14ac:dyDescent="0.35">
      <c r="J3527" s="62"/>
    </row>
    <row r="3528" spans="10:10" ht="17.5" x14ac:dyDescent="0.35">
      <c r="J3528" s="62"/>
    </row>
    <row r="3529" spans="10:10" ht="17.5" x14ac:dyDescent="0.35">
      <c r="J3529" s="62"/>
    </row>
    <row r="3530" spans="10:10" ht="17.5" x14ac:dyDescent="0.35">
      <c r="J3530" s="62"/>
    </row>
    <row r="3531" spans="10:10" ht="17.5" x14ac:dyDescent="0.35">
      <c r="J3531" s="62"/>
    </row>
    <row r="3532" spans="10:10" ht="17.5" x14ac:dyDescent="0.35">
      <c r="J3532" s="62"/>
    </row>
    <row r="3533" spans="10:10" ht="17.5" x14ac:dyDescent="0.35">
      <c r="J3533" s="62"/>
    </row>
    <row r="3534" spans="10:10" ht="17.5" x14ac:dyDescent="0.35">
      <c r="J3534" s="62"/>
    </row>
    <row r="3535" spans="10:10" ht="17.5" x14ac:dyDescent="0.35">
      <c r="J3535" s="62"/>
    </row>
    <row r="3536" spans="10:10" ht="17.5" x14ac:dyDescent="0.35">
      <c r="J3536" s="62"/>
    </row>
    <row r="3537" spans="10:10" ht="17.5" x14ac:dyDescent="0.35">
      <c r="J3537" s="62"/>
    </row>
    <row r="3538" spans="10:10" ht="17.5" x14ac:dyDescent="0.35">
      <c r="J3538" s="62"/>
    </row>
    <row r="3539" spans="10:10" ht="17.5" x14ac:dyDescent="0.35">
      <c r="J3539" s="62"/>
    </row>
    <row r="3540" spans="10:10" ht="17.5" x14ac:dyDescent="0.35">
      <c r="J3540" s="62"/>
    </row>
    <row r="3541" spans="10:10" ht="17.5" x14ac:dyDescent="0.35">
      <c r="J3541" s="62"/>
    </row>
    <row r="3542" spans="10:10" ht="17.5" x14ac:dyDescent="0.35">
      <c r="J3542" s="62"/>
    </row>
    <row r="3543" spans="10:10" ht="17.5" x14ac:dyDescent="0.35">
      <c r="J3543" s="62"/>
    </row>
    <row r="3544" spans="10:10" ht="17.5" x14ac:dyDescent="0.35">
      <c r="J3544" s="62"/>
    </row>
    <row r="3545" spans="10:10" ht="17.5" x14ac:dyDescent="0.35">
      <c r="J3545" s="62"/>
    </row>
    <row r="3546" spans="10:10" ht="17.5" x14ac:dyDescent="0.35">
      <c r="J3546" s="62"/>
    </row>
    <row r="3547" spans="10:10" ht="17.5" x14ac:dyDescent="0.35">
      <c r="J3547" s="62"/>
    </row>
    <row r="3548" spans="10:10" ht="17.5" x14ac:dyDescent="0.35">
      <c r="J3548" s="62"/>
    </row>
    <row r="3549" spans="10:10" ht="17.5" x14ac:dyDescent="0.35">
      <c r="J3549" s="62"/>
    </row>
    <row r="3550" spans="10:10" ht="17.5" x14ac:dyDescent="0.35">
      <c r="J3550" s="62"/>
    </row>
    <row r="3551" spans="10:10" ht="17.5" x14ac:dyDescent="0.35">
      <c r="J3551" s="62"/>
    </row>
    <row r="3552" spans="10:10" ht="17.5" x14ac:dyDescent="0.35">
      <c r="J3552" s="62"/>
    </row>
    <row r="3553" spans="10:10" ht="17.5" x14ac:dyDescent="0.35">
      <c r="J3553" s="62"/>
    </row>
    <row r="3554" spans="10:10" ht="17.5" x14ac:dyDescent="0.35">
      <c r="J3554" s="62"/>
    </row>
    <row r="3555" spans="10:10" ht="17.5" x14ac:dyDescent="0.35">
      <c r="J3555" s="62"/>
    </row>
    <row r="3556" spans="10:10" ht="17.5" x14ac:dyDescent="0.35">
      <c r="J3556" s="62"/>
    </row>
    <row r="3557" spans="10:10" ht="17.5" x14ac:dyDescent="0.35">
      <c r="J3557" s="62"/>
    </row>
    <row r="3558" spans="10:10" ht="17.5" x14ac:dyDescent="0.35">
      <c r="J3558" s="62"/>
    </row>
    <row r="3559" spans="10:10" ht="17.5" x14ac:dyDescent="0.35">
      <c r="J3559" s="62"/>
    </row>
    <row r="3560" spans="10:10" ht="17.5" x14ac:dyDescent="0.35">
      <c r="J3560" s="62"/>
    </row>
    <row r="3561" spans="10:10" ht="17.5" x14ac:dyDescent="0.35">
      <c r="J3561" s="62"/>
    </row>
    <row r="3562" spans="10:10" ht="17.5" x14ac:dyDescent="0.35">
      <c r="J3562" s="62"/>
    </row>
    <row r="3563" spans="10:10" ht="17.5" x14ac:dyDescent="0.35">
      <c r="J3563" s="62"/>
    </row>
    <row r="3564" spans="10:10" ht="17.5" x14ac:dyDescent="0.35">
      <c r="J3564" s="62"/>
    </row>
    <row r="3565" spans="10:10" ht="17.5" x14ac:dyDescent="0.35">
      <c r="J3565" s="62"/>
    </row>
    <row r="3566" spans="10:10" ht="17.5" x14ac:dyDescent="0.35">
      <c r="J3566" s="62"/>
    </row>
    <row r="3567" spans="10:10" ht="17.5" x14ac:dyDescent="0.35">
      <c r="J3567" s="62"/>
    </row>
    <row r="3568" spans="10:10" ht="17.5" x14ac:dyDescent="0.35">
      <c r="J3568" s="62"/>
    </row>
    <row r="3569" spans="10:10" ht="17.5" x14ac:dyDescent="0.35">
      <c r="J3569" s="62"/>
    </row>
    <row r="3570" spans="10:10" ht="17.5" x14ac:dyDescent="0.35">
      <c r="J3570" s="62"/>
    </row>
    <row r="3571" spans="10:10" ht="17.5" x14ac:dyDescent="0.35">
      <c r="J3571" s="62"/>
    </row>
    <row r="3572" spans="10:10" ht="17.5" x14ac:dyDescent="0.35">
      <c r="J3572" s="62"/>
    </row>
    <row r="3573" spans="10:10" ht="17.5" x14ac:dyDescent="0.35">
      <c r="J3573" s="62"/>
    </row>
    <row r="3574" spans="10:10" ht="17.5" x14ac:dyDescent="0.35">
      <c r="J3574" s="62"/>
    </row>
    <row r="3575" spans="10:10" ht="17.5" x14ac:dyDescent="0.35">
      <c r="J3575" s="62"/>
    </row>
    <row r="3576" spans="10:10" ht="17.5" x14ac:dyDescent="0.35">
      <c r="J3576" s="62"/>
    </row>
    <row r="3577" spans="10:10" ht="17.5" x14ac:dyDescent="0.35">
      <c r="J3577" s="62"/>
    </row>
    <row r="3578" spans="10:10" ht="17.5" x14ac:dyDescent="0.35">
      <c r="J3578" s="62"/>
    </row>
    <row r="3579" spans="10:10" ht="17.5" x14ac:dyDescent="0.35">
      <c r="J3579" s="62"/>
    </row>
    <row r="3580" spans="10:10" ht="17.5" x14ac:dyDescent="0.35">
      <c r="J3580" s="62"/>
    </row>
    <row r="3581" spans="10:10" ht="17.5" x14ac:dyDescent="0.35">
      <c r="J3581" s="62"/>
    </row>
    <row r="3582" spans="10:10" ht="17.5" x14ac:dyDescent="0.35">
      <c r="J3582" s="62"/>
    </row>
    <row r="3583" spans="10:10" ht="17.5" x14ac:dyDescent="0.35">
      <c r="J3583" s="62"/>
    </row>
    <row r="3584" spans="10:10" ht="17.5" x14ac:dyDescent="0.35">
      <c r="J3584" s="62"/>
    </row>
    <row r="3585" spans="10:10" ht="17.5" x14ac:dyDescent="0.35">
      <c r="J3585" s="62"/>
    </row>
    <row r="3586" spans="10:10" ht="17.5" x14ac:dyDescent="0.35">
      <c r="J3586" s="62"/>
    </row>
    <row r="3587" spans="10:10" ht="17.5" x14ac:dyDescent="0.35">
      <c r="J3587" s="62"/>
    </row>
    <row r="3588" spans="10:10" ht="17.5" x14ac:dyDescent="0.35">
      <c r="J3588" s="62"/>
    </row>
    <row r="3589" spans="10:10" ht="17.5" x14ac:dyDescent="0.35">
      <c r="J3589" s="62"/>
    </row>
    <row r="3590" spans="10:10" ht="17.5" x14ac:dyDescent="0.35">
      <c r="J3590" s="62"/>
    </row>
    <row r="3591" spans="10:10" ht="17.5" x14ac:dyDescent="0.35">
      <c r="J3591" s="62"/>
    </row>
    <row r="3592" spans="10:10" ht="17.5" x14ac:dyDescent="0.35">
      <c r="J3592" s="62"/>
    </row>
    <row r="3593" spans="10:10" ht="17.5" x14ac:dyDescent="0.35">
      <c r="J3593" s="62"/>
    </row>
    <row r="3594" spans="10:10" ht="17.5" x14ac:dyDescent="0.35">
      <c r="J3594" s="62"/>
    </row>
    <row r="3595" spans="10:10" ht="17.5" x14ac:dyDescent="0.35">
      <c r="J3595" s="62"/>
    </row>
    <row r="3596" spans="10:10" ht="17.5" x14ac:dyDescent="0.35">
      <c r="J3596" s="62"/>
    </row>
    <row r="3597" spans="10:10" ht="17.5" x14ac:dyDescent="0.35">
      <c r="J3597" s="62"/>
    </row>
    <row r="3598" spans="10:10" ht="17.5" x14ac:dyDescent="0.35">
      <c r="J3598" s="62"/>
    </row>
    <row r="3599" spans="10:10" ht="17.5" x14ac:dyDescent="0.35">
      <c r="J3599" s="62"/>
    </row>
    <row r="3600" spans="10:10" ht="17.5" x14ac:dyDescent="0.35">
      <c r="J3600" s="62"/>
    </row>
    <row r="3601" spans="10:10" ht="17.5" x14ac:dyDescent="0.35">
      <c r="J3601" s="62"/>
    </row>
    <row r="3602" spans="10:10" ht="17.5" x14ac:dyDescent="0.35">
      <c r="J3602" s="62"/>
    </row>
    <row r="3603" spans="10:10" ht="17.5" x14ac:dyDescent="0.35">
      <c r="J3603" s="62"/>
    </row>
    <row r="3604" spans="10:10" ht="17.5" x14ac:dyDescent="0.35">
      <c r="J3604" s="62"/>
    </row>
    <row r="3605" spans="10:10" ht="17.5" x14ac:dyDescent="0.35">
      <c r="J3605" s="62"/>
    </row>
    <row r="3606" spans="10:10" ht="17.5" x14ac:dyDescent="0.35">
      <c r="J3606" s="62"/>
    </row>
    <row r="3607" spans="10:10" ht="17.5" x14ac:dyDescent="0.35">
      <c r="J3607" s="62"/>
    </row>
    <row r="3608" spans="10:10" ht="17.5" x14ac:dyDescent="0.35">
      <c r="J3608" s="62"/>
    </row>
    <row r="3609" spans="10:10" ht="17.5" x14ac:dyDescent="0.35">
      <c r="J3609" s="62"/>
    </row>
    <row r="3610" spans="10:10" ht="17.5" x14ac:dyDescent="0.35">
      <c r="J3610" s="62"/>
    </row>
    <row r="3611" spans="10:10" ht="17.5" x14ac:dyDescent="0.35">
      <c r="J3611" s="62"/>
    </row>
    <row r="3612" spans="10:10" ht="17.5" x14ac:dyDescent="0.35">
      <c r="J3612" s="62"/>
    </row>
    <row r="3613" spans="10:10" ht="17.5" x14ac:dyDescent="0.35">
      <c r="J3613" s="62"/>
    </row>
    <row r="3614" spans="10:10" ht="17.5" x14ac:dyDescent="0.35">
      <c r="J3614" s="62"/>
    </row>
    <row r="3615" spans="10:10" ht="17.5" x14ac:dyDescent="0.35">
      <c r="J3615" s="62"/>
    </row>
    <row r="3616" spans="10:10" ht="17.5" x14ac:dyDescent="0.35">
      <c r="J3616" s="62"/>
    </row>
    <row r="3617" spans="10:10" ht="17.5" x14ac:dyDescent="0.35">
      <c r="J3617" s="62"/>
    </row>
    <row r="3618" spans="10:10" ht="17.5" x14ac:dyDescent="0.35">
      <c r="J3618" s="62"/>
    </row>
    <row r="3619" spans="10:10" ht="17.5" x14ac:dyDescent="0.35">
      <c r="J3619" s="62"/>
    </row>
    <row r="3620" spans="10:10" ht="17.5" x14ac:dyDescent="0.35">
      <c r="J3620" s="62"/>
    </row>
    <row r="3621" spans="10:10" ht="17.5" x14ac:dyDescent="0.35">
      <c r="J3621" s="62"/>
    </row>
    <row r="3622" spans="10:10" ht="17.5" x14ac:dyDescent="0.35">
      <c r="J3622" s="62"/>
    </row>
    <row r="3623" spans="10:10" ht="17.5" x14ac:dyDescent="0.35">
      <c r="J3623" s="62"/>
    </row>
    <row r="3624" spans="10:10" ht="17.5" x14ac:dyDescent="0.35">
      <c r="J3624" s="62"/>
    </row>
    <row r="3625" spans="10:10" ht="17.5" x14ac:dyDescent="0.35">
      <c r="J3625" s="62"/>
    </row>
    <row r="3626" spans="10:10" ht="17.5" x14ac:dyDescent="0.35">
      <c r="J3626" s="62"/>
    </row>
    <row r="3627" spans="10:10" ht="17.5" x14ac:dyDescent="0.35">
      <c r="J3627" s="62"/>
    </row>
    <row r="3628" spans="10:10" ht="17.5" x14ac:dyDescent="0.35">
      <c r="J3628" s="62"/>
    </row>
    <row r="3629" spans="10:10" ht="17.5" x14ac:dyDescent="0.35">
      <c r="J3629" s="62"/>
    </row>
    <row r="3630" spans="10:10" ht="17.5" x14ac:dyDescent="0.35">
      <c r="J3630" s="62"/>
    </row>
    <row r="3631" spans="10:10" ht="17.5" x14ac:dyDescent="0.35">
      <c r="J3631" s="62"/>
    </row>
    <row r="3632" spans="10:10" ht="17.5" x14ac:dyDescent="0.35">
      <c r="J3632" s="62"/>
    </row>
    <row r="3633" spans="10:10" ht="17.5" x14ac:dyDescent="0.35">
      <c r="J3633" s="62"/>
    </row>
    <row r="3634" spans="10:10" ht="17.5" x14ac:dyDescent="0.35">
      <c r="J3634" s="62"/>
    </row>
    <row r="3635" spans="10:10" ht="17.5" x14ac:dyDescent="0.35">
      <c r="J3635" s="62"/>
    </row>
    <row r="3636" spans="10:10" ht="17.5" x14ac:dyDescent="0.35">
      <c r="J3636" s="62"/>
    </row>
    <row r="3637" spans="10:10" ht="17.5" x14ac:dyDescent="0.35">
      <c r="J3637" s="62"/>
    </row>
    <row r="3638" spans="10:10" ht="17.5" x14ac:dyDescent="0.35">
      <c r="J3638" s="62"/>
    </row>
    <row r="3639" spans="10:10" ht="17.5" x14ac:dyDescent="0.35">
      <c r="J3639" s="62"/>
    </row>
    <row r="3640" spans="10:10" ht="17.5" x14ac:dyDescent="0.35">
      <c r="J3640" s="62"/>
    </row>
    <row r="3641" spans="10:10" ht="17.5" x14ac:dyDescent="0.35">
      <c r="J3641" s="62"/>
    </row>
    <row r="3642" spans="10:10" ht="17.5" x14ac:dyDescent="0.35">
      <c r="J3642" s="62"/>
    </row>
    <row r="3643" spans="10:10" ht="17.5" x14ac:dyDescent="0.35">
      <c r="J3643" s="62"/>
    </row>
    <row r="3644" spans="10:10" ht="17.5" x14ac:dyDescent="0.35">
      <c r="J3644" s="62"/>
    </row>
    <row r="3645" spans="10:10" ht="17.5" x14ac:dyDescent="0.35">
      <c r="J3645" s="62"/>
    </row>
    <row r="3646" spans="10:10" ht="17.5" x14ac:dyDescent="0.35">
      <c r="J3646" s="62"/>
    </row>
    <row r="3647" spans="10:10" ht="17.5" x14ac:dyDescent="0.35">
      <c r="J3647" s="62"/>
    </row>
    <row r="3648" spans="10:10" ht="17.5" x14ac:dyDescent="0.35">
      <c r="J3648" s="62"/>
    </row>
    <row r="3649" spans="10:10" ht="17.5" x14ac:dyDescent="0.35">
      <c r="J3649" s="62"/>
    </row>
    <row r="3650" spans="10:10" ht="17.5" x14ac:dyDescent="0.35">
      <c r="J3650" s="62"/>
    </row>
    <row r="3651" spans="10:10" ht="17.5" x14ac:dyDescent="0.35">
      <c r="J3651" s="62"/>
    </row>
    <row r="3652" spans="10:10" ht="17.5" x14ac:dyDescent="0.35">
      <c r="J3652" s="62"/>
    </row>
    <row r="3653" spans="10:10" ht="17.5" x14ac:dyDescent="0.35">
      <c r="J3653" s="62"/>
    </row>
    <row r="3654" spans="10:10" ht="17.5" x14ac:dyDescent="0.35">
      <c r="J3654" s="62"/>
    </row>
    <row r="3655" spans="10:10" ht="17.5" x14ac:dyDescent="0.35">
      <c r="J3655" s="62"/>
    </row>
    <row r="3656" spans="10:10" ht="17.5" x14ac:dyDescent="0.35">
      <c r="J3656" s="62"/>
    </row>
    <row r="3657" spans="10:10" ht="17.5" x14ac:dyDescent="0.35">
      <c r="J3657" s="62"/>
    </row>
    <row r="3658" spans="10:10" ht="17.5" x14ac:dyDescent="0.35">
      <c r="J3658" s="62"/>
    </row>
    <row r="3659" spans="10:10" ht="17.5" x14ac:dyDescent="0.35">
      <c r="J3659" s="62"/>
    </row>
    <row r="3660" spans="10:10" ht="17.5" x14ac:dyDescent="0.35">
      <c r="J3660" s="62"/>
    </row>
    <row r="3661" spans="10:10" ht="17.5" x14ac:dyDescent="0.35">
      <c r="J3661" s="62"/>
    </row>
    <row r="3662" spans="10:10" ht="17.5" x14ac:dyDescent="0.35">
      <c r="J3662" s="62"/>
    </row>
    <row r="3663" spans="10:10" ht="17.5" x14ac:dyDescent="0.35">
      <c r="J3663" s="62"/>
    </row>
    <row r="3664" spans="10:10" ht="17.5" x14ac:dyDescent="0.35">
      <c r="J3664" s="62"/>
    </row>
    <row r="3665" spans="10:10" ht="17.5" x14ac:dyDescent="0.35">
      <c r="J3665" s="62"/>
    </row>
    <row r="3666" spans="10:10" ht="17.5" x14ac:dyDescent="0.35">
      <c r="J3666" s="62"/>
    </row>
    <row r="3667" spans="10:10" ht="17.5" x14ac:dyDescent="0.35">
      <c r="J3667" s="62"/>
    </row>
    <row r="3668" spans="10:10" ht="17.5" x14ac:dyDescent="0.35">
      <c r="J3668" s="62"/>
    </row>
    <row r="3669" spans="10:10" ht="17.5" x14ac:dyDescent="0.35">
      <c r="J3669" s="62"/>
    </row>
    <row r="3670" spans="10:10" ht="17.5" x14ac:dyDescent="0.35">
      <c r="J3670" s="62"/>
    </row>
    <row r="3671" spans="10:10" ht="17.5" x14ac:dyDescent="0.35">
      <c r="J3671" s="62"/>
    </row>
    <row r="3672" spans="10:10" ht="17.5" x14ac:dyDescent="0.35">
      <c r="J3672" s="62"/>
    </row>
    <row r="3673" spans="10:10" ht="17.5" x14ac:dyDescent="0.35">
      <c r="J3673" s="62"/>
    </row>
    <row r="3674" spans="10:10" ht="17.5" x14ac:dyDescent="0.35">
      <c r="J3674" s="62"/>
    </row>
    <row r="3675" spans="10:10" ht="17.5" x14ac:dyDescent="0.35">
      <c r="J3675" s="62"/>
    </row>
    <row r="3676" spans="10:10" ht="17.5" x14ac:dyDescent="0.35">
      <c r="J3676" s="62"/>
    </row>
    <row r="3677" spans="10:10" ht="17.5" x14ac:dyDescent="0.35">
      <c r="J3677" s="62"/>
    </row>
    <row r="3678" spans="10:10" ht="17.5" x14ac:dyDescent="0.35">
      <c r="J3678" s="62"/>
    </row>
    <row r="3679" spans="10:10" ht="17.5" x14ac:dyDescent="0.35">
      <c r="J3679" s="62"/>
    </row>
    <row r="3680" spans="10:10" ht="17.5" x14ac:dyDescent="0.35">
      <c r="J3680" s="62"/>
    </row>
    <row r="3681" spans="10:10" ht="17.5" x14ac:dyDescent="0.35">
      <c r="J3681" s="62"/>
    </row>
    <row r="3682" spans="10:10" ht="17.5" x14ac:dyDescent="0.35">
      <c r="J3682" s="62"/>
    </row>
    <row r="3683" spans="10:10" ht="17.5" x14ac:dyDescent="0.35">
      <c r="J3683" s="62"/>
    </row>
    <row r="3684" spans="10:10" ht="17.5" x14ac:dyDescent="0.35">
      <c r="J3684" s="62"/>
    </row>
    <row r="3685" spans="10:10" ht="17.5" x14ac:dyDescent="0.35">
      <c r="J3685" s="62"/>
    </row>
    <row r="3686" spans="10:10" ht="17.5" x14ac:dyDescent="0.35">
      <c r="J3686" s="62"/>
    </row>
    <row r="3687" spans="10:10" ht="17.5" x14ac:dyDescent="0.35">
      <c r="J3687" s="62"/>
    </row>
    <row r="3688" spans="10:10" ht="17.5" x14ac:dyDescent="0.35">
      <c r="J3688" s="62"/>
    </row>
    <row r="3689" spans="10:10" ht="17.5" x14ac:dyDescent="0.35">
      <c r="J3689" s="62"/>
    </row>
    <row r="3690" spans="10:10" ht="17.5" x14ac:dyDescent="0.35">
      <c r="J3690" s="62"/>
    </row>
    <row r="3691" spans="10:10" ht="17.5" x14ac:dyDescent="0.35">
      <c r="J3691" s="62"/>
    </row>
    <row r="3692" spans="10:10" ht="17.5" x14ac:dyDescent="0.35">
      <c r="J3692" s="62"/>
    </row>
    <row r="3693" spans="10:10" ht="17.5" x14ac:dyDescent="0.35">
      <c r="J3693" s="62"/>
    </row>
    <row r="3694" spans="10:10" ht="17.5" x14ac:dyDescent="0.35">
      <c r="J3694" s="62"/>
    </row>
    <row r="3695" spans="10:10" ht="17.5" x14ac:dyDescent="0.35">
      <c r="J3695" s="62"/>
    </row>
    <row r="3696" spans="10:10" ht="17.5" x14ac:dyDescent="0.35">
      <c r="J3696" s="62"/>
    </row>
    <row r="3697" spans="10:10" ht="17.5" x14ac:dyDescent="0.35">
      <c r="J3697" s="62"/>
    </row>
    <row r="3698" spans="10:10" ht="17.5" x14ac:dyDescent="0.35">
      <c r="J3698" s="62"/>
    </row>
    <row r="3699" spans="10:10" ht="17.5" x14ac:dyDescent="0.35">
      <c r="J3699" s="62"/>
    </row>
    <row r="3700" spans="10:10" ht="17.5" x14ac:dyDescent="0.35">
      <c r="J3700" s="62"/>
    </row>
    <row r="3701" spans="10:10" ht="17.5" x14ac:dyDescent="0.35">
      <c r="J3701" s="62"/>
    </row>
    <row r="3702" spans="10:10" ht="17.5" x14ac:dyDescent="0.35">
      <c r="J3702" s="62"/>
    </row>
    <row r="3703" spans="10:10" ht="17.5" x14ac:dyDescent="0.35">
      <c r="J3703" s="62"/>
    </row>
    <row r="3704" spans="10:10" ht="17.5" x14ac:dyDescent="0.35">
      <c r="J3704" s="62"/>
    </row>
    <row r="3705" spans="10:10" ht="17.5" x14ac:dyDescent="0.35">
      <c r="J3705" s="62"/>
    </row>
    <row r="3706" spans="10:10" ht="17.5" x14ac:dyDescent="0.35">
      <c r="J3706" s="62"/>
    </row>
    <row r="3707" spans="10:10" ht="17.5" x14ac:dyDescent="0.35">
      <c r="J3707" s="62"/>
    </row>
    <row r="3708" spans="10:10" ht="17.5" x14ac:dyDescent="0.35">
      <c r="J3708" s="62"/>
    </row>
    <row r="3709" spans="10:10" ht="17.5" x14ac:dyDescent="0.35">
      <c r="J3709" s="62"/>
    </row>
    <row r="3710" spans="10:10" ht="17.5" x14ac:dyDescent="0.35">
      <c r="J3710" s="62"/>
    </row>
    <row r="3711" spans="10:10" ht="17.5" x14ac:dyDescent="0.35">
      <c r="J3711" s="62"/>
    </row>
    <row r="3712" spans="10:10" ht="17.5" x14ac:dyDescent="0.35">
      <c r="J3712" s="62"/>
    </row>
    <row r="3713" spans="10:10" ht="17.5" x14ac:dyDescent="0.35">
      <c r="J3713" s="62"/>
    </row>
    <row r="3714" spans="10:10" ht="17.5" x14ac:dyDescent="0.35">
      <c r="J3714" s="62"/>
    </row>
    <row r="3715" spans="10:10" ht="17.5" x14ac:dyDescent="0.35">
      <c r="J3715" s="62"/>
    </row>
    <row r="3716" spans="10:10" ht="17.5" x14ac:dyDescent="0.35">
      <c r="J3716" s="62"/>
    </row>
    <row r="3717" spans="10:10" ht="17.5" x14ac:dyDescent="0.35">
      <c r="J3717" s="62"/>
    </row>
    <row r="3718" spans="10:10" ht="17.5" x14ac:dyDescent="0.35">
      <c r="J3718" s="62"/>
    </row>
    <row r="3719" spans="10:10" ht="17.5" x14ac:dyDescent="0.35">
      <c r="J3719" s="62"/>
    </row>
    <row r="3720" spans="10:10" ht="17.5" x14ac:dyDescent="0.35">
      <c r="J3720" s="62"/>
    </row>
    <row r="3721" spans="10:10" ht="17.5" x14ac:dyDescent="0.35">
      <c r="J3721" s="62"/>
    </row>
    <row r="3722" spans="10:10" ht="17.5" x14ac:dyDescent="0.35">
      <c r="J3722" s="62"/>
    </row>
    <row r="3723" spans="10:10" ht="17.5" x14ac:dyDescent="0.35">
      <c r="J3723" s="62"/>
    </row>
    <row r="3724" spans="10:10" ht="17.5" x14ac:dyDescent="0.35">
      <c r="J3724" s="62"/>
    </row>
    <row r="3725" spans="10:10" ht="17.5" x14ac:dyDescent="0.35">
      <c r="J3725" s="62"/>
    </row>
    <row r="3726" spans="10:10" ht="17.5" x14ac:dyDescent="0.35">
      <c r="J3726" s="62"/>
    </row>
    <row r="3727" spans="10:10" ht="17.5" x14ac:dyDescent="0.35">
      <c r="J3727" s="62"/>
    </row>
    <row r="3728" spans="10:10" ht="17.5" x14ac:dyDescent="0.35">
      <c r="J3728" s="62"/>
    </row>
    <row r="3729" spans="10:10" ht="17.5" x14ac:dyDescent="0.35">
      <c r="J3729" s="62"/>
    </row>
    <row r="3730" spans="10:10" ht="17.5" x14ac:dyDescent="0.35">
      <c r="J3730" s="62"/>
    </row>
    <row r="3731" spans="10:10" ht="17.5" x14ac:dyDescent="0.35">
      <c r="J3731" s="62"/>
    </row>
    <row r="3732" spans="10:10" ht="17.5" x14ac:dyDescent="0.35">
      <c r="J3732" s="62"/>
    </row>
    <row r="3733" spans="10:10" ht="17.5" x14ac:dyDescent="0.35">
      <c r="J3733" s="62"/>
    </row>
    <row r="3734" spans="10:10" ht="17.5" x14ac:dyDescent="0.35">
      <c r="J3734" s="62"/>
    </row>
    <row r="3735" spans="10:10" ht="17.5" x14ac:dyDescent="0.35">
      <c r="J3735" s="62"/>
    </row>
    <row r="3736" spans="10:10" ht="17.5" x14ac:dyDescent="0.35">
      <c r="J3736" s="62"/>
    </row>
    <row r="3737" spans="10:10" ht="17.5" x14ac:dyDescent="0.35">
      <c r="J3737" s="62"/>
    </row>
    <row r="3738" spans="10:10" ht="17.5" x14ac:dyDescent="0.35">
      <c r="J3738" s="62"/>
    </row>
    <row r="3739" spans="10:10" ht="17.5" x14ac:dyDescent="0.35">
      <c r="J3739" s="62"/>
    </row>
    <row r="3740" spans="10:10" ht="17.5" x14ac:dyDescent="0.35">
      <c r="J3740" s="62"/>
    </row>
    <row r="3741" spans="10:10" ht="17.5" x14ac:dyDescent="0.35">
      <c r="J3741" s="62"/>
    </row>
    <row r="3742" spans="10:10" ht="17.5" x14ac:dyDescent="0.35">
      <c r="J3742" s="62"/>
    </row>
    <row r="3743" spans="10:10" ht="17.5" x14ac:dyDescent="0.35">
      <c r="J3743" s="62"/>
    </row>
    <row r="3744" spans="10:10" ht="17.5" x14ac:dyDescent="0.35">
      <c r="J3744" s="62"/>
    </row>
    <row r="3745" spans="10:10" ht="17.5" x14ac:dyDescent="0.35">
      <c r="J3745" s="62"/>
    </row>
    <row r="3746" spans="10:10" ht="17.5" x14ac:dyDescent="0.35">
      <c r="J3746" s="62"/>
    </row>
    <row r="3747" spans="10:10" ht="17.5" x14ac:dyDescent="0.35">
      <c r="J3747" s="62"/>
    </row>
    <row r="3748" spans="10:10" ht="17.5" x14ac:dyDescent="0.35">
      <c r="J3748" s="62"/>
    </row>
    <row r="3749" spans="10:10" ht="17.5" x14ac:dyDescent="0.35">
      <c r="J3749" s="62"/>
    </row>
    <row r="3750" spans="10:10" ht="17.5" x14ac:dyDescent="0.35">
      <c r="J3750" s="62"/>
    </row>
    <row r="3751" spans="10:10" ht="17.5" x14ac:dyDescent="0.35">
      <c r="J3751" s="62"/>
    </row>
    <row r="3752" spans="10:10" ht="17.5" x14ac:dyDescent="0.35">
      <c r="J3752" s="62"/>
    </row>
    <row r="3753" spans="10:10" ht="17.5" x14ac:dyDescent="0.35">
      <c r="J3753" s="62"/>
    </row>
    <row r="3754" spans="10:10" ht="17.5" x14ac:dyDescent="0.35">
      <c r="J3754" s="62"/>
    </row>
    <row r="3755" spans="10:10" ht="17.5" x14ac:dyDescent="0.35">
      <c r="J3755" s="62"/>
    </row>
    <row r="3756" spans="10:10" ht="17.5" x14ac:dyDescent="0.35">
      <c r="J3756" s="62"/>
    </row>
    <row r="3757" spans="10:10" ht="17.5" x14ac:dyDescent="0.35">
      <c r="J3757" s="62"/>
    </row>
    <row r="3758" spans="10:10" ht="17.5" x14ac:dyDescent="0.35">
      <c r="J3758" s="62"/>
    </row>
    <row r="3759" spans="10:10" ht="17.5" x14ac:dyDescent="0.35">
      <c r="J3759" s="62"/>
    </row>
    <row r="3760" spans="10:10" ht="17.5" x14ac:dyDescent="0.35">
      <c r="J3760" s="62"/>
    </row>
    <row r="3761" spans="10:10" ht="17.5" x14ac:dyDescent="0.35">
      <c r="J3761" s="62"/>
    </row>
    <row r="3762" spans="10:10" ht="17.5" x14ac:dyDescent="0.35">
      <c r="J3762" s="62"/>
    </row>
    <row r="3763" spans="10:10" ht="17.5" x14ac:dyDescent="0.35">
      <c r="J3763" s="62"/>
    </row>
    <row r="3764" spans="10:10" ht="17.5" x14ac:dyDescent="0.35">
      <c r="J3764" s="62"/>
    </row>
    <row r="3765" spans="10:10" ht="17.5" x14ac:dyDescent="0.35">
      <c r="J3765" s="62"/>
    </row>
    <row r="3766" spans="10:10" ht="17.5" x14ac:dyDescent="0.35">
      <c r="J3766" s="62"/>
    </row>
    <row r="3767" spans="10:10" ht="17.5" x14ac:dyDescent="0.35">
      <c r="J3767" s="62"/>
    </row>
    <row r="3768" spans="10:10" ht="17.5" x14ac:dyDescent="0.35">
      <c r="J3768" s="62"/>
    </row>
    <row r="3769" spans="10:10" ht="17.5" x14ac:dyDescent="0.35">
      <c r="J3769" s="62"/>
    </row>
    <row r="3770" spans="10:10" ht="17.5" x14ac:dyDescent="0.35">
      <c r="J3770" s="62"/>
    </row>
    <row r="3771" spans="10:10" ht="17.5" x14ac:dyDescent="0.35">
      <c r="J3771" s="62"/>
    </row>
    <row r="3772" spans="10:10" ht="17.5" x14ac:dyDescent="0.35">
      <c r="J3772" s="62"/>
    </row>
    <row r="3773" spans="10:10" ht="17.5" x14ac:dyDescent="0.35">
      <c r="J3773" s="62"/>
    </row>
    <row r="3774" spans="10:10" ht="17.5" x14ac:dyDescent="0.35">
      <c r="J3774" s="62"/>
    </row>
    <row r="3775" spans="10:10" ht="17.5" x14ac:dyDescent="0.35">
      <c r="J3775" s="62"/>
    </row>
    <row r="3776" spans="10:10" ht="17.5" x14ac:dyDescent="0.35">
      <c r="J3776" s="62"/>
    </row>
    <row r="3777" spans="10:10" ht="17.5" x14ac:dyDescent="0.35">
      <c r="J3777" s="62"/>
    </row>
    <row r="3778" spans="10:10" ht="17.5" x14ac:dyDescent="0.35">
      <c r="J3778" s="62"/>
    </row>
    <row r="3779" spans="10:10" ht="17.5" x14ac:dyDescent="0.35">
      <c r="J3779" s="62"/>
    </row>
    <row r="3780" spans="10:10" ht="17.5" x14ac:dyDescent="0.35">
      <c r="J3780" s="62"/>
    </row>
    <row r="3781" spans="10:10" ht="17.5" x14ac:dyDescent="0.35">
      <c r="J3781" s="62"/>
    </row>
    <row r="3782" spans="10:10" ht="17.5" x14ac:dyDescent="0.35">
      <c r="J3782" s="62"/>
    </row>
    <row r="3783" spans="10:10" ht="17.5" x14ac:dyDescent="0.35">
      <c r="J3783" s="62"/>
    </row>
    <row r="3784" spans="10:10" ht="17.5" x14ac:dyDescent="0.35">
      <c r="J3784" s="62"/>
    </row>
    <row r="3785" spans="10:10" ht="17.5" x14ac:dyDescent="0.35">
      <c r="J3785" s="62"/>
    </row>
    <row r="3786" spans="10:10" ht="17.5" x14ac:dyDescent="0.35">
      <c r="J3786" s="62"/>
    </row>
    <row r="3787" spans="10:10" ht="17.5" x14ac:dyDescent="0.35">
      <c r="J3787" s="62"/>
    </row>
    <row r="3788" spans="10:10" ht="17.5" x14ac:dyDescent="0.35">
      <c r="J3788" s="62"/>
    </row>
    <row r="3789" spans="10:10" ht="17.5" x14ac:dyDescent="0.35">
      <c r="J3789" s="62"/>
    </row>
    <row r="3790" spans="10:10" ht="17.5" x14ac:dyDescent="0.35">
      <c r="J3790" s="62"/>
    </row>
    <row r="3791" spans="10:10" ht="17.5" x14ac:dyDescent="0.35">
      <c r="J3791" s="62"/>
    </row>
    <row r="3792" spans="10:10" ht="17.5" x14ac:dyDescent="0.35">
      <c r="J3792" s="62"/>
    </row>
    <row r="3793" spans="10:10" ht="17.5" x14ac:dyDescent="0.35">
      <c r="J3793" s="62"/>
    </row>
    <row r="3794" spans="10:10" ht="17.5" x14ac:dyDescent="0.35">
      <c r="J3794" s="62"/>
    </row>
    <row r="3795" spans="10:10" ht="17.5" x14ac:dyDescent="0.35">
      <c r="J3795" s="62"/>
    </row>
    <row r="3796" spans="10:10" ht="17.5" x14ac:dyDescent="0.35">
      <c r="J3796" s="62"/>
    </row>
    <row r="3797" spans="10:10" ht="17.5" x14ac:dyDescent="0.35">
      <c r="J3797" s="62"/>
    </row>
    <row r="3798" spans="10:10" ht="17.5" x14ac:dyDescent="0.35">
      <c r="J3798" s="62"/>
    </row>
    <row r="3799" spans="10:10" ht="17.5" x14ac:dyDescent="0.35">
      <c r="J3799" s="62"/>
    </row>
    <row r="3800" spans="10:10" ht="17.5" x14ac:dyDescent="0.35">
      <c r="J3800" s="62"/>
    </row>
    <row r="3801" spans="10:10" ht="17.5" x14ac:dyDescent="0.35">
      <c r="J3801" s="62"/>
    </row>
    <row r="3802" spans="10:10" ht="17.5" x14ac:dyDescent="0.35">
      <c r="J3802" s="62"/>
    </row>
    <row r="3803" spans="10:10" ht="17.5" x14ac:dyDescent="0.35">
      <c r="J3803" s="62"/>
    </row>
    <row r="3804" spans="10:10" ht="17.5" x14ac:dyDescent="0.35">
      <c r="J3804" s="62"/>
    </row>
    <row r="3805" spans="10:10" ht="17.5" x14ac:dyDescent="0.35">
      <c r="J3805" s="62"/>
    </row>
    <row r="3806" spans="10:10" ht="17.5" x14ac:dyDescent="0.35">
      <c r="J3806" s="62"/>
    </row>
    <row r="3807" spans="10:10" ht="17.5" x14ac:dyDescent="0.35">
      <c r="J3807" s="62"/>
    </row>
    <row r="3808" spans="10:10" ht="17.5" x14ac:dyDescent="0.35">
      <c r="J3808" s="62"/>
    </row>
    <row r="3809" spans="10:10" ht="17.5" x14ac:dyDescent="0.35">
      <c r="J3809" s="62"/>
    </row>
    <row r="3810" spans="10:10" ht="17.5" x14ac:dyDescent="0.35">
      <c r="J3810" s="62"/>
    </row>
    <row r="3811" spans="10:10" ht="17.5" x14ac:dyDescent="0.35">
      <c r="J3811" s="62"/>
    </row>
    <row r="3812" spans="10:10" ht="17.5" x14ac:dyDescent="0.35">
      <c r="J3812" s="62"/>
    </row>
    <row r="3813" spans="10:10" ht="17.5" x14ac:dyDescent="0.35">
      <c r="J3813" s="62"/>
    </row>
    <row r="3814" spans="10:10" ht="17.5" x14ac:dyDescent="0.35">
      <c r="J3814" s="62"/>
    </row>
    <row r="3815" spans="10:10" ht="17.5" x14ac:dyDescent="0.35">
      <c r="J3815" s="62"/>
    </row>
    <row r="3816" spans="10:10" ht="17.5" x14ac:dyDescent="0.35">
      <c r="J3816" s="62"/>
    </row>
    <row r="3817" spans="10:10" ht="17.5" x14ac:dyDescent="0.35">
      <c r="J3817" s="62"/>
    </row>
    <row r="3818" spans="10:10" ht="17.5" x14ac:dyDescent="0.35">
      <c r="J3818" s="62"/>
    </row>
    <row r="3819" spans="10:10" ht="17.5" x14ac:dyDescent="0.35">
      <c r="J3819" s="62"/>
    </row>
    <row r="3820" spans="10:10" ht="17.5" x14ac:dyDescent="0.35">
      <c r="J3820" s="62"/>
    </row>
    <row r="3821" spans="10:10" ht="17.5" x14ac:dyDescent="0.35">
      <c r="J3821" s="62"/>
    </row>
    <row r="3822" spans="10:10" ht="17.5" x14ac:dyDescent="0.35">
      <c r="J3822" s="62"/>
    </row>
    <row r="3823" spans="10:10" ht="17.5" x14ac:dyDescent="0.35">
      <c r="J3823" s="62"/>
    </row>
    <row r="3824" spans="10:10" ht="17.5" x14ac:dyDescent="0.35">
      <c r="J3824" s="62"/>
    </row>
    <row r="3825" spans="10:10" ht="17.5" x14ac:dyDescent="0.35">
      <c r="J3825" s="62"/>
    </row>
    <row r="3826" spans="10:10" ht="17.5" x14ac:dyDescent="0.35">
      <c r="J3826" s="62"/>
    </row>
    <row r="3827" spans="10:10" ht="17.5" x14ac:dyDescent="0.35">
      <c r="J3827" s="62"/>
    </row>
    <row r="3828" spans="10:10" ht="17.5" x14ac:dyDescent="0.35">
      <c r="J3828" s="62"/>
    </row>
    <row r="3829" spans="10:10" ht="17.5" x14ac:dyDescent="0.35">
      <c r="J3829" s="62"/>
    </row>
    <row r="3830" spans="10:10" ht="17.5" x14ac:dyDescent="0.35">
      <c r="J3830" s="62"/>
    </row>
    <row r="3831" spans="10:10" ht="17.5" x14ac:dyDescent="0.35">
      <c r="J3831" s="62"/>
    </row>
    <row r="3832" spans="10:10" ht="17.5" x14ac:dyDescent="0.35">
      <c r="J3832" s="62"/>
    </row>
    <row r="3833" spans="10:10" ht="17.5" x14ac:dyDescent="0.35">
      <c r="J3833" s="62"/>
    </row>
    <row r="3834" spans="10:10" ht="17.5" x14ac:dyDescent="0.35">
      <c r="J3834" s="62"/>
    </row>
    <row r="3835" spans="10:10" ht="17.5" x14ac:dyDescent="0.35">
      <c r="J3835" s="62"/>
    </row>
    <row r="3836" spans="10:10" ht="17.5" x14ac:dyDescent="0.35">
      <c r="J3836" s="62"/>
    </row>
    <row r="3837" spans="10:10" ht="17.5" x14ac:dyDescent="0.35">
      <c r="J3837" s="62"/>
    </row>
    <row r="3838" spans="10:10" ht="17.5" x14ac:dyDescent="0.35">
      <c r="J3838" s="62"/>
    </row>
    <row r="3839" spans="10:10" ht="17.5" x14ac:dyDescent="0.35">
      <c r="J3839" s="62"/>
    </row>
    <row r="3840" spans="10:10" ht="17.5" x14ac:dyDescent="0.35">
      <c r="J3840" s="62"/>
    </row>
    <row r="3841" spans="10:10" ht="17.5" x14ac:dyDescent="0.35">
      <c r="J3841" s="62"/>
    </row>
    <row r="3842" spans="10:10" ht="17.5" x14ac:dyDescent="0.35">
      <c r="J3842" s="62"/>
    </row>
    <row r="3843" spans="10:10" ht="17.5" x14ac:dyDescent="0.35">
      <c r="J3843" s="62"/>
    </row>
    <row r="3844" spans="10:10" ht="17.5" x14ac:dyDescent="0.35">
      <c r="J3844" s="62"/>
    </row>
    <row r="3845" spans="10:10" ht="17.5" x14ac:dyDescent="0.35">
      <c r="J3845" s="62"/>
    </row>
    <row r="3846" spans="10:10" ht="17.5" x14ac:dyDescent="0.35">
      <c r="J3846" s="62"/>
    </row>
    <row r="3847" spans="10:10" ht="17.5" x14ac:dyDescent="0.35">
      <c r="J3847" s="62"/>
    </row>
    <row r="3848" spans="10:10" ht="17.5" x14ac:dyDescent="0.35">
      <c r="J3848" s="62"/>
    </row>
    <row r="3849" spans="10:10" ht="17.5" x14ac:dyDescent="0.35">
      <c r="J3849" s="62"/>
    </row>
    <row r="3850" spans="10:10" ht="17.5" x14ac:dyDescent="0.35">
      <c r="J3850" s="62"/>
    </row>
    <row r="3851" spans="10:10" ht="17.5" x14ac:dyDescent="0.35">
      <c r="J3851" s="62"/>
    </row>
    <row r="3852" spans="10:10" ht="17.5" x14ac:dyDescent="0.35">
      <c r="J3852" s="62"/>
    </row>
    <row r="3853" spans="10:10" ht="17.5" x14ac:dyDescent="0.35">
      <c r="J3853" s="62"/>
    </row>
    <row r="3854" spans="10:10" ht="17.5" x14ac:dyDescent="0.35">
      <c r="J3854" s="62"/>
    </row>
    <row r="3855" spans="10:10" ht="17.5" x14ac:dyDescent="0.35">
      <c r="J3855" s="62"/>
    </row>
    <row r="3856" spans="10:10" ht="17.5" x14ac:dyDescent="0.35">
      <c r="J3856" s="62"/>
    </row>
    <row r="3857" spans="10:10" ht="17.5" x14ac:dyDescent="0.35">
      <c r="J3857" s="62"/>
    </row>
    <row r="3858" spans="10:10" ht="17.5" x14ac:dyDescent="0.35">
      <c r="J3858" s="62"/>
    </row>
    <row r="3859" spans="10:10" ht="17.5" x14ac:dyDescent="0.35">
      <c r="J3859" s="62"/>
    </row>
    <row r="3860" spans="10:10" ht="17.5" x14ac:dyDescent="0.35">
      <c r="J3860" s="62"/>
    </row>
    <row r="3861" spans="10:10" ht="17.5" x14ac:dyDescent="0.35">
      <c r="J3861" s="62"/>
    </row>
    <row r="3862" spans="10:10" ht="17.5" x14ac:dyDescent="0.35">
      <c r="J3862" s="62"/>
    </row>
    <row r="3863" spans="10:10" ht="17.5" x14ac:dyDescent="0.35">
      <c r="J3863" s="62"/>
    </row>
    <row r="3864" spans="10:10" ht="17.5" x14ac:dyDescent="0.35">
      <c r="J3864" s="62"/>
    </row>
    <row r="3865" spans="10:10" ht="17.5" x14ac:dyDescent="0.35">
      <c r="J3865" s="62"/>
    </row>
    <row r="3866" spans="10:10" ht="17.5" x14ac:dyDescent="0.35">
      <c r="J3866" s="62"/>
    </row>
    <row r="3867" spans="10:10" ht="17.5" x14ac:dyDescent="0.35">
      <c r="J3867" s="62"/>
    </row>
    <row r="3868" spans="10:10" ht="17.5" x14ac:dyDescent="0.35">
      <c r="J3868" s="62"/>
    </row>
    <row r="3869" spans="10:10" ht="17.5" x14ac:dyDescent="0.35">
      <c r="J3869" s="62"/>
    </row>
    <row r="3870" spans="10:10" ht="17.5" x14ac:dyDescent="0.35">
      <c r="J3870" s="62"/>
    </row>
    <row r="3871" spans="10:10" ht="17.5" x14ac:dyDescent="0.35">
      <c r="J3871" s="62"/>
    </row>
    <row r="3872" spans="10:10" ht="17.5" x14ac:dyDescent="0.35">
      <c r="J3872" s="62"/>
    </row>
    <row r="3873" spans="10:10" ht="17.5" x14ac:dyDescent="0.35">
      <c r="J3873" s="62"/>
    </row>
    <row r="3874" spans="10:10" ht="17.5" x14ac:dyDescent="0.35">
      <c r="J3874" s="62"/>
    </row>
    <row r="3875" spans="10:10" ht="17.5" x14ac:dyDescent="0.35">
      <c r="J3875" s="62"/>
    </row>
    <row r="3876" spans="10:10" ht="17.5" x14ac:dyDescent="0.35">
      <c r="J3876" s="62"/>
    </row>
    <row r="3877" spans="10:10" ht="17.5" x14ac:dyDescent="0.35">
      <c r="J3877" s="62"/>
    </row>
    <row r="3878" spans="10:10" ht="17.5" x14ac:dyDescent="0.35">
      <c r="J3878" s="62"/>
    </row>
    <row r="3879" spans="10:10" ht="17.5" x14ac:dyDescent="0.35">
      <c r="J3879" s="62"/>
    </row>
    <row r="3880" spans="10:10" ht="17.5" x14ac:dyDescent="0.35">
      <c r="J3880" s="62"/>
    </row>
    <row r="3881" spans="10:10" ht="17.5" x14ac:dyDescent="0.35">
      <c r="J3881" s="62"/>
    </row>
    <row r="3882" spans="10:10" ht="17.5" x14ac:dyDescent="0.35">
      <c r="J3882" s="62"/>
    </row>
    <row r="3883" spans="10:10" ht="17.5" x14ac:dyDescent="0.35">
      <c r="J3883" s="62"/>
    </row>
    <row r="3884" spans="10:10" ht="17.5" x14ac:dyDescent="0.35">
      <c r="J3884" s="62"/>
    </row>
    <row r="3885" spans="10:10" ht="17.5" x14ac:dyDescent="0.35">
      <c r="J3885" s="62"/>
    </row>
    <row r="3886" spans="10:10" ht="17.5" x14ac:dyDescent="0.35">
      <c r="J3886" s="62"/>
    </row>
    <row r="3887" spans="10:10" ht="17.5" x14ac:dyDescent="0.35">
      <c r="J3887" s="62"/>
    </row>
    <row r="3888" spans="10:10" ht="17.5" x14ac:dyDescent="0.35">
      <c r="J3888" s="62"/>
    </row>
    <row r="3889" spans="10:10" ht="17.5" x14ac:dyDescent="0.35">
      <c r="J3889" s="62"/>
    </row>
    <row r="3890" spans="10:10" ht="17.5" x14ac:dyDescent="0.35">
      <c r="J3890" s="62"/>
    </row>
    <row r="3891" spans="10:10" ht="17.5" x14ac:dyDescent="0.35">
      <c r="J3891" s="62"/>
    </row>
    <row r="3892" spans="10:10" ht="17.5" x14ac:dyDescent="0.35">
      <c r="J3892" s="62"/>
    </row>
    <row r="3893" spans="10:10" ht="17.5" x14ac:dyDescent="0.35">
      <c r="J3893" s="62"/>
    </row>
    <row r="3894" spans="10:10" ht="17.5" x14ac:dyDescent="0.35">
      <c r="J3894" s="62"/>
    </row>
    <row r="3895" spans="10:10" ht="17.5" x14ac:dyDescent="0.35">
      <c r="J3895" s="62"/>
    </row>
    <row r="3896" spans="10:10" ht="17.5" x14ac:dyDescent="0.35">
      <c r="J3896" s="62"/>
    </row>
    <row r="3897" spans="10:10" ht="17.5" x14ac:dyDescent="0.35">
      <c r="J3897" s="62"/>
    </row>
    <row r="3898" spans="10:10" ht="17.5" x14ac:dyDescent="0.35">
      <c r="J3898" s="62"/>
    </row>
    <row r="3899" spans="10:10" ht="17.5" x14ac:dyDescent="0.35">
      <c r="J3899" s="62"/>
    </row>
    <row r="3900" spans="10:10" ht="17.5" x14ac:dyDescent="0.35">
      <c r="J3900" s="62"/>
    </row>
    <row r="3901" spans="10:10" ht="17.5" x14ac:dyDescent="0.35">
      <c r="J3901" s="62"/>
    </row>
    <row r="3902" spans="10:10" ht="17.5" x14ac:dyDescent="0.35">
      <c r="J3902" s="62"/>
    </row>
    <row r="3903" spans="10:10" ht="17.5" x14ac:dyDescent="0.35">
      <c r="J3903" s="62"/>
    </row>
    <row r="3904" spans="10:10" ht="17.5" x14ac:dyDescent="0.35">
      <c r="J3904" s="62"/>
    </row>
    <row r="3905" spans="10:10" ht="17.5" x14ac:dyDescent="0.35">
      <c r="J3905" s="62"/>
    </row>
    <row r="3906" spans="10:10" ht="17.5" x14ac:dyDescent="0.35">
      <c r="J3906" s="62"/>
    </row>
    <row r="3907" spans="10:10" ht="17.5" x14ac:dyDescent="0.35">
      <c r="J3907" s="62"/>
    </row>
    <row r="3908" spans="10:10" ht="17.5" x14ac:dyDescent="0.35">
      <c r="J3908" s="62"/>
    </row>
    <row r="3909" spans="10:10" ht="17.5" x14ac:dyDescent="0.35">
      <c r="J3909" s="62"/>
    </row>
    <row r="3910" spans="10:10" ht="17.5" x14ac:dyDescent="0.35">
      <c r="J3910" s="62"/>
    </row>
    <row r="3911" spans="10:10" ht="17.5" x14ac:dyDescent="0.35">
      <c r="J3911" s="62"/>
    </row>
    <row r="3912" spans="10:10" ht="17.5" x14ac:dyDescent="0.35">
      <c r="J3912" s="62"/>
    </row>
    <row r="3913" spans="10:10" ht="17.5" x14ac:dyDescent="0.35">
      <c r="J3913" s="62"/>
    </row>
    <row r="3914" spans="10:10" ht="17.5" x14ac:dyDescent="0.35">
      <c r="J3914" s="62"/>
    </row>
    <row r="3915" spans="10:10" ht="17.5" x14ac:dyDescent="0.35">
      <c r="J3915" s="62"/>
    </row>
    <row r="3916" spans="10:10" ht="17.5" x14ac:dyDescent="0.35">
      <c r="J3916" s="62"/>
    </row>
    <row r="3917" spans="10:10" ht="17.5" x14ac:dyDescent="0.35">
      <c r="J3917" s="62"/>
    </row>
    <row r="3918" spans="10:10" ht="17.5" x14ac:dyDescent="0.35">
      <c r="J3918" s="62"/>
    </row>
    <row r="3919" spans="10:10" ht="17.5" x14ac:dyDescent="0.35">
      <c r="J3919" s="62"/>
    </row>
    <row r="3920" spans="10:10" ht="17.5" x14ac:dyDescent="0.35">
      <c r="J3920" s="62"/>
    </row>
    <row r="3921" spans="10:10" ht="17.5" x14ac:dyDescent="0.35">
      <c r="J3921" s="62"/>
    </row>
    <row r="3922" spans="10:10" ht="17.5" x14ac:dyDescent="0.35">
      <c r="J3922" s="62"/>
    </row>
    <row r="3923" spans="10:10" ht="17.5" x14ac:dyDescent="0.35">
      <c r="J3923" s="62"/>
    </row>
    <row r="3924" spans="10:10" ht="17.5" x14ac:dyDescent="0.35">
      <c r="J3924" s="62"/>
    </row>
    <row r="3925" spans="10:10" ht="17.5" x14ac:dyDescent="0.35">
      <c r="J3925" s="62"/>
    </row>
    <row r="3926" spans="10:10" ht="17.5" x14ac:dyDescent="0.35">
      <c r="J3926" s="62"/>
    </row>
    <row r="3927" spans="10:10" ht="17.5" x14ac:dyDescent="0.35">
      <c r="J3927" s="62"/>
    </row>
    <row r="3928" spans="10:10" ht="17.5" x14ac:dyDescent="0.35">
      <c r="J3928" s="62"/>
    </row>
    <row r="3929" spans="10:10" ht="17.5" x14ac:dyDescent="0.35">
      <c r="J3929" s="62"/>
    </row>
    <row r="3930" spans="10:10" ht="17.5" x14ac:dyDescent="0.35">
      <c r="J3930" s="62"/>
    </row>
    <row r="3931" spans="10:10" ht="17.5" x14ac:dyDescent="0.35">
      <c r="J3931" s="62"/>
    </row>
    <row r="3932" spans="10:10" ht="17.5" x14ac:dyDescent="0.35">
      <c r="J3932" s="62"/>
    </row>
    <row r="3933" spans="10:10" ht="17.5" x14ac:dyDescent="0.35">
      <c r="J3933" s="62"/>
    </row>
    <row r="3934" spans="10:10" ht="17.5" x14ac:dyDescent="0.35">
      <c r="J3934" s="62"/>
    </row>
    <row r="3935" spans="10:10" ht="17.5" x14ac:dyDescent="0.35">
      <c r="J3935" s="62"/>
    </row>
    <row r="3936" spans="10:10" ht="17.5" x14ac:dyDescent="0.35">
      <c r="J3936" s="62"/>
    </row>
    <row r="3937" spans="10:10" ht="17.5" x14ac:dyDescent="0.35">
      <c r="J3937" s="62"/>
    </row>
    <row r="3938" spans="10:10" ht="17.5" x14ac:dyDescent="0.35">
      <c r="J3938" s="62"/>
    </row>
    <row r="3939" spans="10:10" ht="17.5" x14ac:dyDescent="0.35">
      <c r="J3939" s="62"/>
    </row>
    <row r="3940" spans="10:10" ht="17.5" x14ac:dyDescent="0.35">
      <c r="J3940" s="62"/>
    </row>
    <row r="3941" spans="10:10" ht="17.5" x14ac:dyDescent="0.35">
      <c r="J3941" s="62"/>
    </row>
    <row r="3942" spans="10:10" ht="17.5" x14ac:dyDescent="0.35">
      <c r="J3942" s="62"/>
    </row>
    <row r="3943" spans="10:10" ht="17.5" x14ac:dyDescent="0.35">
      <c r="J3943" s="62"/>
    </row>
    <row r="3944" spans="10:10" ht="17.5" x14ac:dyDescent="0.35">
      <c r="J3944" s="62"/>
    </row>
    <row r="3945" spans="10:10" ht="17.5" x14ac:dyDescent="0.35">
      <c r="J3945" s="62"/>
    </row>
    <row r="3946" spans="10:10" ht="17.5" x14ac:dyDescent="0.35">
      <c r="J3946" s="62"/>
    </row>
    <row r="3947" spans="10:10" ht="17.5" x14ac:dyDescent="0.35">
      <c r="J3947" s="62"/>
    </row>
    <row r="3948" spans="10:10" ht="17.5" x14ac:dyDescent="0.35">
      <c r="J3948" s="62"/>
    </row>
    <row r="3949" spans="10:10" ht="17.5" x14ac:dyDescent="0.35">
      <c r="J3949" s="62"/>
    </row>
    <row r="3950" spans="10:10" ht="17.5" x14ac:dyDescent="0.35">
      <c r="J3950" s="62"/>
    </row>
    <row r="3951" spans="10:10" ht="17.5" x14ac:dyDescent="0.35">
      <c r="J3951" s="62"/>
    </row>
    <row r="3952" spans="10:10" ht="17.5" x14ac:dyDescent="0.35">
      <c r="J3952" s="62"/>
    </row>
    <row r="3953" spans="10:10" ht="17.5" x14ac:dyDescent="0.35">
      <c r="J3953" s="62"/>
    </row>
    <row r="3954" spans="10:10" ht="17.5" x14ac:dyDescent="0.35">
      <c r="J3954" s="62"/>
    </row>
    <row r="3955" spans="10:10" ht="17.5" x14ac:dyDescent="0.35">
      <c r="J3955" s="62"/>
    </row>
    <row r="3956" spans="10:10" ht="17.5" x14ac:dyDescent="0.35">
      <c r="J3956" s="62"/>
    </row>
    <row r="3957" spans="10:10" ht="17.5" x14ac:dyDescent="0.35">
      <c r="J3957" s="62"/>
    </row>
    <row r="3958" spans="10:10" ht="17.5" x14ac:dyDescent="0.35">
      <c r="J3958" s="62"/>
    </row>
    <row r="3959" spans="10:10" ht="17.5" x14ac:dyDescent="0.35">
      <c r="J3959" s="62"/>
    </row>
    <row r="3960" spans="10:10" ht="17.5" x14ac:dyDescent="0.35">
      <c r="J3960" s="62"/>
    </row>
    <row r="3961" spans="10:10" ht="17.5" x14ac:dyDescent="0.35">
      <c r="J3961" s="62"/>
    </row>
    <row r="3962" spans="10:10" ht="17.5" x14ac:dyDescent="0.35">
      <c r="J3962" s="62"/>
    </row>
    <row r="3963" spans="10:10" ht="17.5" x14ac:dyDescent="0.35">
      <c r="J3963" s="62"/>
    </row>
    <row r="3964" spans="10:10" ht="17.5" x14ac:dyDescent="0.35">
      <c r="J3964" s="62"/>
    </row>
    <row r="3965" spans="10:10" ht="17.5" x14ac:dyDescent="0.35">
      <c r="J3965" s="62"/>
    </row>
    <row r="3966" spans="10:10" ht="17.5" x14ac:dyDescent="0.35">
      <c r="J3966" s="62"/>
    </row>
    <row r="3967" spans="10:10" ht="17.5" x14ac:dyDescent="0.35">
      <c r="J3967" s="62"/>
    </row>
    <row r="3968" spans="10:10" ht="17.5" x14ac:dyDescent="0.35">
      <c r="J3968" s="62"/>
    </row>
    <row r="3969" spans="10:10" ht="17.5" x14ac:dyDescent="0.35">
      <c r="J3969" s="62"/>
    </row>
    <row r="3970" spans="10:10" ht="17.5" x14ac:dyDescent="0.35">
      <c r="J3970" s="62"/>
    </row>
    <row r="3971" spans="10:10" ht="17.5" x14ac:dyDescent="0.35">
      <c r="J3971" s="62"/>
    </row>
    <row r="3972" spans="10:10" ht="17.5" x14ac:dyDescent="0.35">
      <c r="J3972" s="62"/>
    </row>
    <row r="3973" spans="10:10" ht="17.5" x14ac:dyDescent="0.35">
      <c r="J3973" s="62"/>
    </row>
    <row r="3974" spans="10:10" ht="17.5" x14ac:dyDescent="0.35">
      <c r="J3974" s="62"/>
    </row>
    <row r="3975" spans="10:10" ht="17.5" x14ac:dyDescent="0.35">
      <c r="J3975" s="62"/>
    </row>
    <row r="3976" spans="10:10" ht="17.5" x14ac:dyDescent="0.35">
      <c r="J3976" s="62"/>
    </row>
    <row r="3977" spans="10:10" ht="17.5" x14ac:dyDescent="0.35">
      <c r="J3977" s="62"/>
    </row>
    <row r="3978" spans="10:10" ht="17.5" x14ac:dyDescent="0.35">
      <c r="J3978" s="62"/>
    </row>
    <row r="3979" spans="10:10" ht="17.5" x14ac:dyDescent="0.35">
      <c r="J3979" s="62"/>
    </row>
    <row r="3980" spans="10:10" ht="17.5" x14ac:dyDescent="0.35">
      <c r="J3980" s="62"/>
    </row>
    <row r="3981" spans="10:10" ht="17.5" x14ac:dyDescent="0.35">
      <c r="J3981" s="62"/>
    </row>
    <row r="3982" spans="10:10" ht="17.5" x14ac:dyDescent="0.35">
      <c r="J3982" s="62"/>
    </row>
    <row r="3983" spans="10:10" ht="17.5" x14ac:dyDescent="0.35">
      <c r="J3983" s="62"/>
    </row>
    <row r="3984" spans="10:10" ht="17.5" x14ac:dyDescent="0.35">
      <c r="J3984" s="62"/>
    </row>
    <row r="3985" spans="10:10" ht="17.5" x14ac:dyDescent="0.35">
      <c r="J3985" s="62"/>
    </row>
    <row r="3986" spans="10:10" ht="17.5" x14ac:dyDescent="0.35">
      <c r="J3986" s="62"/>
    </row>
    <row r="3987" spans="10:10" ht="17.5" x14ac:dyDescent="0.35">
      <c r="J3987" s="62"/>
    </row>
    <row r="3988" spans="10:10" ht="17.5" x14ac:dyDescent="0.35">
      <c r="J3988" s="62"/>
    </row>
    <row r="3989" spans="10:10" ht="17.5" x14ac:dyDescent="0.35">
      <c r="J3989" s="62"/>
    </row>
    <row r="3990" spans="10:10" ht="17.5" x14ac:dyDescent="0.35">
      <c r="J3990" s="62"/>
    </row>
    <row r="3991" spans="10:10" ht="17.5" x14ac:dyDescent="0.35">
      <c r="J3991" s="62"/>
    </row>
    <row r="3992" spans="10:10" ht="17.5" x14ac:dyDescent="0.35">
      <c r="J3992" s="62"/>
    </row>
    <row r="3993" spans="10:10" ht="17.5" x14ac:dyDescent="0.35">
      <c r="J3993" s="62"/>
    </row>
    <row r="3994" spans="10:10" ht="17.5" x14ac:dyDescent="0.35">
      <c r="J3994" s="62"/>
    </row>
    <row r="3995" spans="10:10" ht="17.5" x14ac:dyDescent="0.35">
      <c r="J3995" s="62"/>
    </row>
    <row r="3996" spans="10:10" ht="17.5" x14ac:dyDescent="0.35">
      <c r="J3996" s="62"/>
    </row>
    <row r="3997" spans="10:10" ht="17.5" x14ac:dyDescent="0.35">
      <c r="J3997" s="62"/>
    </row>
    <row r="3998" spans="10:10" ht="17.5" x14ac:dyDescent="0.35">
      <c r="J3998" s="62"/>
    </row>
    <row r="3999" spans="10:10" ht="17.5" x14ac:dyDescent="0.35">
      <c r="J3999" s="62"/>
    </row>
    <row r="4000" spans="10:10" ht="17.5" x14ac:dyDescent="0.35">
      <c r="J4000" s="62"/>
    </row>
    <row r="4001" spans="10:10" ht="17.5" x14ac:dyDescent="0.35">
      <c r="J4001" s="62"/>
    </row>
    <row r="4002" spans="10:10" ht="17.5" x14ac:dyDescent="0.35">
      <c r="J4002" s="62"/>
    </row>
    <row r="4003" spans="10:10" ht="17.5" x14ac:dyDescent="0.35">
      <c r="J4003" s="62"/>
    </row>
    <row r="4004" spans="10:10" ht="17.5" x14ac:dyDescent="0.35">
      <c r="J4004" s="62"/>
    </row>
    <row r="4005" spans="10:10" ht="17.5" x14ac:dyDescent="0.35">
      <c r="J4005" s="62"/>
    </row>
    <row r="4006" spans="10:10" ht="17.5" x14ac:dyDescent="0.35">
      <c r="J4006" s="62"/>
    </row>
    <row r="4007" spans="10:10" ht="17.5" x14ac:dyDescent="0.35">
      <c r="J4007" s="62"/>
    </row>
    <row r="4008" spans="10:10" ht="17.5" x14ac:dyDescent="0.35">
      <c r="J4008" s="62"/>
    </row>
    <row r="4009" spans="10:10" ht="17.5" x14ac:dyDescent="0.35">
      <c r="J4009" s="62"/>
    </row>
    <row r="4010" spans="10:10" ht="17.5" x14ac:dyDescent="0.35">
      <c r="J4010" s="62"/>
    </row>
    <row r="4011" spans="10:10" ht="17.5" x14ac:dyDescent="0.35">
      <c r="J4011" s="62"/>
    </row>
    <row r="4012" spans="10:10" ht="17.5" x14ac:dyDescent="0.35">
      <c r="J4012" s="62"/>
    </row>
    <row r="4013" spans="10:10" ht="17.5" x14ac:dyDescent="0.35">
      <c r="J4013" s="62"/>
    </row>
    <row r="4014" spans="10:10" ht="17.5" x14ac:dyDescent="0.35">
      <c r="J4014" s="62"/>
    </row>
    <row r="4015" spans="10:10" ht="17.5" x14ac:dyDescent="0.35">
      <c r="J4015" s="62"/>
    </row>
    <row r="4016" spans="10:10" ht="17.5" x14ac:dyDescent="0.35">
      <c r="J4016" s="62"/>
    </row>
    <row r="4017" spans="10:10" ht="17.5" x14ac:dyDescent="0.35">
      <c r="J4017" s="62"/>
    </row>
    <row r="4018" spans="10:10" ht="17.5" x14ac:dyDescent="0.35">
      <c r="J4018" s="62"/>
    </row>
    <row r="4019" spans="10:10" ht="17.5" x14ac:dyDescent="0.35">
      <c r="J4019" s="62"/>
    </row>
    <row r="4020" spans="10:10" ht="17.5" x14ac:dyDescent="0.35">
      <c r="J4020" s="62"/>
    </row>
    <row r="4021" spans="10:10" ht="17.5" x14ac:dyDescent="0.35">
      <c r="J4021" s="62"/>
    </row>
    <row r="4022" spans="10:10" ht="17.5" x14ac:dyDescent="0.35">
      <c r="J4022" s="62"/>
    </row>
    <row r="4023" spans="10:10" ht="17.5" x14ac:dyDescent="0.35">
      <c r="J4023" s="62"/>
    </row>
    <row r="4024" spans="10:10" ht="17.5" x14ac:dyDescent="0.35">
      <c r="J4024" s="62"/>
    </row>
    <row r="4025" spans="10:10" ht="17.5" x14ac:dyDescent="0.35">
      <c r="J4025" s="62"/>
    </row>
    <row r="4026" spans="10:10" ht="17.5" x14ac:dyDescent="0.35">
      <c r="J4026" s="62"/>
    </row>
    <row r="4027" spans="10:10" ht="17.5" x14ac:dyDescent="0.35">
      <c r="J4027" s="62"/>
    </row>
    <row r="4028" spans="10:10" ht="17.5" x14ac:dyDescent="0.35">
      <c r="J4028" s="62"/>
    </row>
    <row r="4029" spans="10:10" ht="17.5" x14ac:dyDescent="0.35">
      <c r="J4029" s="62"/>
    </row>
    <row r="4030" spans="10:10" ht="17.5" x14ac:dyDescent="0.35">
      <c r="J4030" s="62"/>
    </row>
    <row r="4031" spans="10:10" ht="17.5" x14ac:dyDescent="0.35">
      <c r="J4031" s="62"/>
    </row>
    <row r="4032" spans="10:10" ht="17.5" x14ac:dyDescent="0.35">
      <c r="J4032" s="62"/>
    </row>
    <row r="4033" spans="10:10" ht="17.5" x14ac:dyDescent="0.35">
      <c r="J4033" s="62"/>
    </row>
    <row r="4034" spans="10:10" ht="17.5" x14ac:dyDescent="0.35">
      <c r="J4034" s="62"/>
    </row>
    <row r="4035" spans="10:10" ht="17.5" x14ac:dyDescent="0.35">
      <c r="J4035" s="62"/>
    </row>
    <row r="4036" spans="10:10" ht="17.5" x14ac:dyDescent="0.35">
      <c r="J4036" s="62"/>
    </row>
    <row r="4037" spans="10:10" ht="17.5" x14ac:dyDescent="0.35">
      <c r="J4037" s="62"/>
    </row>
    <row r="4038" spans="10:10" ht="17.5" x14ac:dyDescent="0.35">
      <c r="J4038" s="62"/>
    </row>
    <row r="4039" spans="10:10" ht="17.5" x14ac:dyDescent="0.35">
      <c r="J4039" s="62"/>
    </row>
    <row r="4040" spans="10:10" ht="17.5" x14ac:dyDescent="0.35">
      <c r="J4040" s="62"/>
    </row>
    <row r="4041" spans="10:10" ht="17.5" x14ac:dyDescent="0.35">
      <c r="J4041" s="62"/>
    </row>
    <row r="4042" spans="10:10" ht="17.5" x14ac:dyDescent="0.35">
      <c r="J4042" s="62"/>
    </row>
    <row r="4043" spans="10:10" ht="17.5" x14ac:dyDescent="0.35">
      <c r="J4043" s="62"/>
    </row>
    <row r="4044" spans="10:10" ht="17.5" x14ac:dyDescent="0.35">
      <c r="J4044" s="62"/>
    </row>
    <row r="4045" spans="10:10" ht="17.5" x14ac:dyDescent="0.35">
      <c r="J4045" s="62"/>
    </row>
    <row r="4046" spans="10:10" ht="17.5" x14ac:dyDescent="0.35">
      <c r="J4046" s="62"/>
    </row>
    <row r="4047" spans="10:10" ht="17.5" x14ac:dyDescent="0.35">
      <c r="J4047" s="62"/>
    </row>
    <row r="4048" spans="10:10" ht="17.5" x14ac:dyDescent="0.35">
      <c r="J4048" s="62"/>
    </row>
    <row r="4049" spans="10:10" ht="17.5" x14ac:dyDescent="0.35">
      <c r="J4049" s="62"/>
    </row>
    <row r="4050" spans="10:10" ht="17.5" x14ac:dyDescent="0.35">
      <c r="J4050" s="62"/>
    </row>
    <row r="4051" spans="10:10" ht="17.5" x14ac:dyDescent="0.35">
      <c r="J4051" s="62"/>
    </row>
    <row r="4052" spans="10:10" ht="17.5" x14ac:dyDescent="0.35">
      <c r="J4052" s="62"/>
    </row>
    <row r="4053" spans="10:10" ht="17.5" x14ac:dyDescent="0.35">
      <c r="J4053" s="62"/>
    </row>
    <row r="4054" spans="10:10" ht="17.5" x14ac:dyDescent="0.35">
      <c r="J4054" s="62"/>
    </row>
    <row r="4055" spans="10:10" ht="17.5" x14ac:dyDescent="0.35">
      <c r="J4055" s="62"/>
    </row>
    <row r="4056" spans="10:10" ht="17.5" x14ac:dyDescent="0.35">
      <c r="J4056" s="62"/>
    </row>
    <row r="4057" spans="10:10" ht="17.5" x14ac:dyDescent="0.35">
      <c r="J4057" s="62"/>
    </row>
    <row r="4058" spans="10:10" ht="17.5" x14ac:dyDescent="0.35">
      <c r="J4058" s="62"/>
    </row>
    <row r="4059" spans="10:10" ht="17.5" x14ac:dyDescent="0.35">
      <c r="J4059" s="62"/>
    </row>
    <row r="4060" spans="10:10" ht="17.5" x14ac:dyDescent="0.35">
      <c r="J4060" s="62"/>
    </row>
    <row r="4061" spans="10:10" ht="17.5" x14ac:dyDescent="0.35">
      <c r="J4061" s="62"/>
    </row>
    <row r="4062" spans="10:10" ht="17.5" x14ac:dyDescent="0.35">
      <c r="J4062" s="62"/>
    </row>
    <row r="4063" spans="10:10" ht="17.5" x14ac:dyDescent="0.35">
      <c r="J4063" s="62"/>
    </row>
    <row r="4064" spans="10:10" ht="17.5" x14ac:dyDescent="0.35">
      <c r="J4064" s="62"/>
    </row>
    <row r="4065" spans="10:10" ht="17.5" x14ac:dyDescent="0.35">
      <c r="J4065" s="62"/>
    </row>
    <row r="4066" spans="10:10" ht="17.5" x14ac:dyDescent="0.35">
      <c r="J4066" s="62"/>
    </row>
    <row r="4067" spans="10:10" ht="17.5" x14ac:dyDescent="0.35">
      <c r="J4067" s="62"/>
    </row>
    <row r="4068" spans="10:10" ht="17.5" x14ac:dyDescent="0.35">
      <c r="J4068" s="62"/>
    </row>
    <row r="4069" spans="10:10" ht="17.5" x14ac:dyDescent="0.35">
      <c r="J4069" s="62"/>
    </row>
    <row r="4070" spans="10:10" ht="17.5" x14ac:dyDescent="0.35">
      <c r="J4070" s="62"/>
    </row>
    <row r="4071" spans="10:10" ht="17.5" x14ac:dyDescent="0.35">
      <c r="J4071" s="62"/>
    </row>
    <row r="4072" spans="10:10" ht="17.5" x14ac:dyDescent="0.35">
      <c r="J4072" s="62"/>
    </row>
    <row r="4073" spans="10:10" ht="17.5" x14ac:dyDescent="0.35">
      <c r="J4073" s="62"/>
    </row>
    <row r="4074" spans="10:10" ht="17.5" x14ac:dyDescent="0.35">
      <c r="J4074" s="62"/>
    </row>
    <row r="4075" spans="10:10" ht="17.5" x14ac:dyDescent="0.35">
      <c r="J4075" s="62"/>
    </row>
    <row r="4076" spans="10:10" ht="17.5" x14ac:dyDescent="0.35">
      <c r="J4076" s="62"/>
    </row>
    <row r="4077" spans="10:10" ht="17.5" x14ac:dyDescent="0.35">
      <c r="J4077" s="62"/>
    </row>
    <row r="4078" spans="10:10" ht="17.5" x14ac:dyDescent="0.35">
      <c r="J4078" s="62"/>
    </row>
    <row r="4079" spans="10:10" ht="17.5" x14ac:dyDescent="0.35">
      <c r="J4079" s="62"/>
    </row>
    <row r="4080" spans="10:10" ht="17.5" x14ac:dyDescent="0.35">
      <c r="J4080" s="62"/>
    </row>
    <row r="4081" spans="10:10" ht="17.5" x14ac:dyDescent="0.35">
      <c r="J4081" s="62"/>
    </row>
    <row r="4082" spans="10:10" ht="17.5" x14ac:dyDescent="0.35">
      <c r="J4082" s="62"/>
    </row>
    <row r="4083" spans="10:10" ht="17.5" x14ac:dyDescent="0.35">
      <c r="J4083" s="62"/>
    </row>
    <row r="4084" spans="10:10" ht="17.5" x14ac:dyDescent="0.35">
      <c r="J4084" s="62"/>
    </row>
    <row r="4085" spans="10:10" ht="17.5" x14ac:dyDescent="0.35">
      <c r="J4085" s="62"/>
    </row>
    <row r="4086" spans="10:10" ht="17.5" x14ac:dyDescent="0.35">
      <c r="J4086" s="62"/>
    </row>
    <row r="4087" spans="10:10" ht="17.5" x14ac:dyDescent="0.35">
      <c r="J4087" s="62"/>
    </row>
    <row r="4088" spans="10:10" ht="17.5" x14ac:dyDescent="0.35">
      <c r="J4088" s="62"/>
    </row>
    <row r="4089" spans="10:10" ht="17.5" x14ac:dyDescent="0.35">
      <c r="J4089" s="62"/>
    </row>
    <row r="4090" spans="10:10" ht="17.5" x14ac:dyDescent="0.35">
      <c r="J4090" s="62"/>
    </row>
    <row r="4091" spans="10:10" ht="17.5" x14ac:dyDescent="0.35">
      <c r="J4091" s="62"/>
    </row>
    <row r="4092" spans="10:10" ht="17.5" x14ac:dyDescent="0.35">
      <c r="J4092" s="62"/>
    </row>
    <row r="4093" spans="10:10" ht="17.5" x14ac:dyDescent="0.35">
      <c r="J4093" s="62"/>
    </row>
    <row r="4094" spans="10:10" ht="17.5" x14ac:dyDescent="0.35">
      <c r="J4094" s="62"/>
    </row>
    <row r="4095" spans="10:10" ht="17.5" x14ac:dyDescent="0.35">
      <c r="J4095" s="62"/>
    </row>
    <row r="4096" spans="10:10" ht="17.5" x14ac:dyDescent="0.35">
      <c r="J4096" s="62"/>
    </row>
    <row r="4097" spans="10:10" ht="17.5" x14ac:dyDescent="0.35">
      <c r="J4097" s="62"/>
    </row>
    <row r="4098" spans="10:10" ht="17.5" x14ac:dyDescent="0.35">
      <c r="J4098" s="62"/>
    </row>
    <row r="4099" spans="10:10" ht="17.5" x14ac:dyDescent="0.35">
      <c r="J4099" s="62"/>
    </row>
    <row r="4100" spans="10:10" ht="17.5" x14ac:dyDescent="0.35">
      <c r="J4100" s="62"/>
    </row>
    <row r="4101" spans="10:10" ht="17.5" x14ac:dyDescent="0.35">
      <c r="J4101" s="62"/>
    </row>
    <row r="4102" spans="10:10" ht="17.5" x14ac:dyDescent="0.35">
      <c r="J4102" s="62"/>
    </row>
    <row r="4103" spans="10:10" ht="17.5" x14ac:dyDescent="0.35">
      <c r="J4103" s="62"/>
    </row>
    <row r="4104" spans="10:10" ht="17.5" x14ac:dyDescent="0.35">
      <c r="J4104" s="62"/>
    </row>
    <row r="4105" spans="10:10" ht="17.5" x14ac:dyDescent="0.35">
      <c r="J4105" s="62"/>
    </row>
    <row r="4106" spans="10:10" ht="17.5" x14ac:dyDescent="0.35">
      <c r="J4106" s="62"/>
    </row>
    <row r="4107" spans="10:10" ht="17.5" x14ac:dyDescent="0.35">
      <c r="J4107" s="62"/>
    </row>
    <row r="4108" spans="10:10" ht="17.5" x14ac:dyDescent="0.35">
      <c r="J4108" s="62"/>
    </row>
    <row r="4109" spans="10:10" ht="17.5" x14ac:dyDescent="0.35">
      <c r="J4109" s="62"/>
    </row>
    <row r="4110" spans="10:10" ht="17.5" x14ac:dyDescent="0.35">
      <c r="J4110" s="62"/>
    </row>
    <row r="4111" spans="10:10" ht="17.5" x14ac:dyDescent="0.35">
      <c r="J4111" s="62"/>
    </row>
    <row r="4112" spans="10:10" ht="17.5" x14ac:dyDescent="0.35">
      <c r="J4112" s="62"/>
    </row>
    <row r="4113" spans="10:10" ht="17.5" x14ac:dyDescent="0.35">
      <c r="J4113" s="62"/>
    </row>
    <row r="4114" spans="10:10" ht="17.5" x14ac:dyDescent="0.35">
      <c r="J4114" s="62"/>
    </row>
    <row r="4115" spans="10:10" ht="17.5" x14ac:dyDescent="0.35">
      <c r="J4115" s="62"/>
    </row>
    <row r="4116" spans="10:10" ht="17.5" x14ac:dyDescent="0.35">
      <c r="J4116" s="62"/>
    </row>
    <row r="4117" spans="10:10" ht="17.5" x14ac:dyDescent="0.35">
      <c r="J4117" s="62"/>
    </row>
    <row r="4118" spans="10:10" ht="17.5" x14ac:dyDescent="0.35">
      <c r="J4118" s="62"/>
    </row>
    <row r="4119" spans="10:10" ht="17.5" x14ac:dyDescent="0.35">
      <c r="J4119" s="62"/>
    </row>
    <row r="4120" spans="10:10" ht="17.5" x14ac:dyDescent="0.35">
      <c r="J4120" s="62"/>
    </row>
    <row r="4121" spans="10:10" ht="17.5" x14ac:dyDescent="0.35">
      <c r="J4121" s="62"/>
    </row>
    <row r="4122" spans="10:10" ht="17.5" x14ac:dyDescent="0.35">
      <c r="J4122" s="62"/>
    </row>
    <row r="4123" spans="10:10" ht="17.5" x14ac:dyDescent="0.35">
      <c r="J4123" s="62"/>
    </row>
    <row r="4124" spans="10:10" ht="17.5" x14ac:dyDescent="0.35">
      <c r="J4124" s="62"/>
    </row>
    <row r="4125" spans="10:10" ht="17.5" x14ac:dyDescent="0.35">
      <c r="J4125" s="62"/>
    </row>
    <row r="4126" spans="10:10" ht="17.5" x14ac:dyDescent="0.35">
      <c r="J4126" s="62"/>
    </row>
    <row r="4127" spans="10:10" ht="17.5" x14ac:dyDescent="0.35">
      <c r="J4127" s="62"/>
    </row>
    <row r="4128" spans="10:10" ht="17.5" x14ac:dyDescent="0.35">
      <c r="J4128" s="62"/>
    </row>
    <row r="4129" spans="10:10" ht="17.5" x14ac:dyDescent="0.35">
      <c r="J4129" s="62"/>
    </row>
    <row r="4130" spans="10:10" ht="17.5" x14ac:dyDescent="0.35">
      <c r="J4130" s="62"/>
    </row>
    <row r="4131" spans="10:10" ht="17.5" x14ac:dyDescent="0.35">
      <c r="J4131" s="62"/>
    </row>
    <row r="4132" spans="10:10" ht="17.5" x14ac:dyDescent="0.35">
      <c r="J4132" s="62"/>
    </row>
    <row r="4133" spans="10:10" ht="17.5" x14ac:dyDescent="0.35">
      <c r="J4133" s="62"/>
    </row>
    <row r="4134" spans="10:10" ht="17.5" x14ac:dyDescent="0.35">
      <c r="J4134" s="62"/>
    </row>
    <row r="4135" spans="10:10" ht="17.5" x14ac:dyDescent="0.35">
      <c r="J4135" s="62"/>
    </row>
    <row r="4136" spans="10:10" ht="17.5" x14ac:dyDescent="0.35">
      <c r="J4136" s="62"/>
    </row>
    <row r="4137" spans="10:10" ht="17.5" x14ac:dyDescent="0.35">
      <c r="J4137" s="62"/>
    </row>
    <row r="4138" spans="10:10" ht="17.5" x14ac:dyDescent="0.35">
      <c r="J4138" s="62"/>
    </row>
    <row r="4139" spans="10:10" ht="17.5" x14ac:dyDescent="0.35">
      <c r="J4139" s="62"/>
    </row>
    <row r="4140" spans="10:10" ht="17.5" x14ac:dyDescent="0.35">
      <c r="J4140" s="62"/>
    </row>
    <row r="4141" spans="10:10" ht="17.5" x14ac:dyDescent="0.35">
      <c r="J4141" s="62"/>
    </row>
    <row r="4142" spans="10:10" ht="17.5" x14ac:dyDescent="0.35">
      <c r="J4142" s="62"/>
    </row>
    <row r="4143" spans="10:10" ht="17.5" x14ac:dyDescent="0.35">
      <c r="J4143" s="62"/>
    </row>
    <row r="4144" spans="10:10" ht="17.5" x14ac:dyDescent="0.35">
      <c r="J4144" s="62"/>
    </row>
    <row r="4145" spans="10:10" ht="17.5" x14ac:dyDescent="0.35">
      <c r="J4145" s="62"/>
    </row>
    <row r="4146" spans="10:10" ht="17.5" x14ac:dyDescent="0.35">
      <c r="J4146" s="62"/>
    </row>
    <row r="4147" spans="10:10" ht="17.5" x14ac:dyDescent="0.35">
      <c r="J4147" s="62"/>
    </row>
    <row r="4148" spans="10:10" ht="17.5" x14ac:dyDescent="0.35">
      <c r="J4148" s="62"/>
    </row>
    <row r="4149" spans="10:10" ht="17.5" x14ac:dyDescent="0.35">
      <c r="J4149" s="62"/>
    </row>
    <row r="4150" spans="10:10" ht="17.5" x14ac:dyDescent="0.35">
      <c r="J4150" s="62"/>
    </row>
    <row r="4151" spans="10:10" ht="17.5" x14ac:dyDescent="0.35">
      <c r="J4151" s="62"/>
    </row>
    <row r="4152" spans="10:10" ht="17.5" x14ac:dyDescent="0.35">
      <c r="J4152" s="62"/>
    </row>
    <row r="4153" spans="10:10" ht="17.5" x14ac:dyDescent="0.35">
      <c r="J4153" s="62"/>
    </row>
    <row r="4154" spans="10:10" ht="17.5" x14ac:dyDescent="0.35">
      <c r="J4154" s="62"/>
    </row>
    <row r="4155" spans="10:10" ht="17.5" x14ac:dyDescent="0.35">
      <c r="J4155" s="62"/>
    </row>
    <row r="4156" spans="10:10" ht="17.5" x14ac:dyDescent="0.35">
      <c r="J4156" s="62"/>
    </row>
    <row r="4157" spans="10:10" ht="17.5" x14ac:dyDescent="0.35">
      <c r="J4157" s="62"/>
    </row>
    <row r="4158" spans="10:10" ht="17.5" x14ac:dyDescent="0.35">
      <c r="J4158" s="62"/>
    </row>
    <row r="4159" spans="10:10" ht="17.5" x14ac:dyDescent="0.35">
      <c r="J4159" s="62"/>
    </row>
    <row r="4160" spans="10:10" ht="17.5" x14ac:dyDescent="0.35">
      <c r="J4160" s="62"/>
    </row>
    <row r="4161" spans="10:10" ht="17.5" x14ac:dyDescent="0.35">
      <c r="J4161" s="62"/>
    </row>
    <row r="4162" spans="10:10" ht="17.5" x14ac:dyDescent="0.35">
      <c r="J4162" s="62"/>
    </row>
    <row r="4163" spans="10:10" ht="17.5" x14ac:dyDescent="0.35">
      <c r="J4163" s="62"/>
    </row>
    <row r="4164" spans="10:10" ht="17.5" x14ac:dyDescent="0.35">
      <c r="J4164" s="62"/>
    </row>
    <row r="4165" spans="10:10" ht="17.5" x14ac:dyDescent="0.35">
      <c r="J4165" s="62"/>
    </row>
    <row r="4166" spans="10:10" ht="17.5" x14ac:dyDescent="0.35">
      <c r="J4166" s="62"/>
    </row>
    <row r="4167" spans="10:10" ht="17.5" x14ac:dyDescent="0.35">
      <c r="J4167" s="62"/>
    </row>
    <row r="4168" spans="10:10" ht="17.5" x14ac:dyDescent="0.35">
      <c r="J4168" s="62"/>
    </row>
    <row r="4169" spans="10:10" ht="17.5" x14ac:dyDescent="0.35">
      <c r="J4169" s="62"/>
    </row>
    <row r="4170" spans="10:10" ht="17.5" x14ac:dyDescent="0.35">
      <c r="J4170" s="62"/>
    </row>
    <row r="4171" spans="10:10" ht="17.5" x14ac:dyDescent="0.35">
      <c r="J4171" s="62"/>
    </row>
    <row r="4172" spans="10:10" ht="17.5" x14ac:dyDescent="0.35">
      <c r="J4172" s="62"/>
    </row>
    <row r="4173" spans="10:10" ht="17.5" x14ac:dyDescent="0.35">
      <c r="J4173" s="62"/>
    </row>
    <row r="4174" spans="10:10" ht="17.5" x14ac:dyDescent="0.35">
      <c r="J4174" s="62"/>
    </row>
    <row r="4175" spans="10:10" ht="17.5" x14ac:dyDescent="0.35">
      <c r="J4175" s="62"/>
    </row>
    <row r="4176" spans="10:10" ht="17.5" x14ac:dyDescent="0.35">
      <c r="J4176" s="62"/>
    </row>
    <row r="4177" spans="10:10" ht="17.5" x14ac:dyDescent="0.35">
      <c r="J4177" s="62"/>
    </row>
    <row r="4178" spans="10:10" ht="17.5" x14ac:dyDescent="0.35">
      <c r="J4178" s="62"/>
    </row>
    <row r="4179" spans="10:10" ht="17.5" x14ac:dyDescent="0.35">
      <c r="J4179" s="62"/>
    </row>
    <row r="4180" spans="10:10" ht="17.5" x14ac:dyDescent="0.35">
      <c r="J4180" s="62"/>
    </row>
    <row r="4181" spans="10:10" ht="17.5" x14ac:dyDescent="0.35">
      <c r="J4181" s="62"/>
    </row>
    <row r="4182" spans="10:10" ht="17.5" x14ac:dyDescent="0.35">
      <c r="J4182" s="62"/>
    </row>
    <row r="4183" spans="10:10" ht="17.5" x14ac:dyDescent="0.35">
      <c r="J4183" s="62"/>
    </row>
    <row r="4184" spans="10:10" ht="17.5" x14ac:dyDescent="0.35">
      <c r="J4184" s="62"/>
    </row>
    <row r="4185" spans="10:10" ht="17.5" x14ac:dyDescent="0.35">
      <c r="J4185" s="62"/>
    </row>
    <row r="4186" spans="10:10" ht="17.5" x14ac:dyDescent="0.35">
      <c r="J4186" s="62"/>
    </row>
    <row r="4187" spans="10:10" ht="17.5" x14ac:dyDescent="0.35">
      <c r="J4187" s="62"/>
    </row>
    <row r="4188" spans="10:10" ht="17.5" x14ac:dyDescent="0.35">
      <c r="J4188" s="62"/>
    </row>
    <row r="4189" spans="10:10" ht="17.5" x14ac:dyDescent="0.35">
      <c r="J4189" s="62"/>
    </row>
    <row r="4190" spans="10:10" ht="17.5" x14ac:dyDescent="0.35">
      <c r="J4190" s="62"/>
    </row>
    <row r="4191" spans="10:10" ht="17.5" x14ac:dyDescent="0.35">
      <c r="J4191" s="62"/>
    </row>
    <row r="4192" spans="10:10" ht="17.5" x14ac:dyDescent="0.35">
      <c r="J4192" s="62"/>
    </row>
    <row r="4193" spans="10:10" ht="17.5" x14ac:dyDescent="0.35">
      <c r="J4193" s="62"/>
    </row>
    <row r="4194" spans="10:10" ht="17.5" x14ac:dyDescent="0.35">
      <c r="J4194" s="62"/>
    </row>
    <row r="4195" spans="10:10" ht="17.5" x14ac:dyDescent="0.35">
      <c r="J4195" s="62"/>
    </row>
    <row r="4196" spans="10:10" ht="17.5" x14ac:dyDescent="0.35">
      <c r="J4196" s="62"/>
    </row>
    <row r="4197" spans="10:10" ht="17.5" x14ac:dyDescent="0.35">
      <c r="J4197" s="62"/>
    </row>
    <row r="4198" spans="10:10" ht="17.5" x14ac:dyDescent="0.35">
      <c r="J4198" s="62"/>
    </row>
    <row r="4199" spans="10:10" ht="17.5" x14ac:dyDescent="0.35">
      <c r="J4199" s="62"/>
    </row>
    <row r="4200" spans="10:10" ht="17.5" x14ac:dyDescent="0.35">
      <c r="J4200" s="62"/>
    </row>
    <row r="4201" spans="10:10" ht="17.5" x14ac:dyDescent="0.35">
      <c r="J4201" s="62"/>
    </row>
    <row r="4202" spans="10:10" ht="17.5" x14ac:dyDescent="0.35">
      <c r="J4202" s="62"/>
    </row>
    <row r="4203" spans="10:10" ht="17.5" x14ac:dyDescent="0.35">
      <c r="J4203" s="62"/>
    </row>
    <row r="4204" spans="10:10" ht="17.5" x14ac:dyDescent="0.35">
      <c r="J4204" s="62"/>
    </row>
    <row r="4205" spans="10:10" ht="17.5" x14ac:dyDescent="0.35">
      <c r="J4205" s="62"/>
    </row>
    <row r="4206" spans="10:10" ht="17.5" x14ac:dyDescent="0.35">
      <c r="J4206" s="62"/>
    </row>
    <row r="4207" spans="10:10" ht="17.5" x14ac:dyDescent="0.35">
      <c r="J4207" s="62"/>
    </row>
    <row r="4208" spans="10:10" ht="17.5" x14ac:dyDescent="0.35">
      <c r="J4208" s="62"/>
    </row>
    <row r="4209" spans="10:10" ht="17.5" x14ac:dyDescent="0.35">
      <c r="J4209" s="62"/>
    </row>
    <row r="4210" spans="10:10" ht="17.5" x14ac:dyDescent="0.35">
      <c r="J4210" s="62"/>
    </row>
    <row r="4211" spans="10:10" ht="17.5" x14ac:dyDescent="0.35">
      <c r="J4211" s="62"/>
    </row>
    <row r="4212" spans="10:10" ht="17.5" x14ac:dyDescent="0.35">
      <c r="J4212" s="62"/>
    </row>
    <row r="4213" spans="10:10" ht="17.5" x14ac:dyDescent="0.35">
      <c r="J4213" s="62"/>
    </row>
    <row r="4214" spans="10:10" ht="17.5" x14ac:dyDescent="0.35">
      <c r="J4214" s="62"/>
    </row>
    <row r="4215" spans="10:10" ht="17.5" x14ac:dyDescent="0.35">
      <c r="J4215" s="62"/>
    </row>
    <row r="4216" spans="10:10" ht="17.5" x14ac:dyDescent="0.35">
      <c r="J4216" s="62"/>
    </row>
    <row r="4217" spans="10:10" ht="17.5" x14ac:dyDescent="0.35">
      <c r="J4217" s="62"/>
    </row>
    <row r="4218" spans="10:10" ht="17.5" x14ac:dyDescent="0.35">
      <c r="J4218" s="62"/>
    </row>
    <row r="4219" spans="10:10" ht="17.5" x14ac:dyDescent="0.35">
      <c r="J4219" s="62"/>
    </row>
    <row r="4220" spans="10:10" ht="17.5" x14ac:dyDescent="0.35">
      <c r="J4220" s="62"/>
    </row>
    <row r="4221" spans="10:10" ht="17.5" x14ac:dyDescent="0.35">
      <c r="J4221" s="62"/>
    </row>
    <row r="4222" spans="10:10" ht="17.5" x14ac:dyDescent="0.35">
      <c r="J4222" s="62"/>
    </row>
    <row r="4223" spans="10:10" ht="17.5" x14ac:dyDescent="0.35">
      <c r="J4223" s="62"/>
    </row>
    <row r="4224" spans="10:10" ht="17.5" x14ac:dyDescent="0.35">
      <c r="J4224" s="62"/>
    </row>
    <row r="4225" spans="10:10" ht="17.5" x14ac:dyDescent="0.35">
      <c r="J4225" s="62"/>
    </row>
    <row r="4226" spans="10:10" ht="17.5" x14ac:dyDescent="0.35">
      <c r="J4226" s="62"/>
    </row>
    <row r="4227" spans="10:10" ht="17.5" x14ac:dyDescent="0.35">
      <c r="J4227" s="62"/>
    </row>
    <row r="4228" spans="10:10" ht="17.5" x14ac:dyDescent="0.35">
      <c r="J4228" s="62"/>
    </row>
    <row r="4229" spans="10:10" ht="17.5" x14ac:dyDescent="0.35">
      <c r="J4229" s="62"/>
    </row>
    <row r="4230" spans="10:10" ht="17.5" x14ac:dyDescent="0.35">
      <c r="J4230" s="62"/>
    </row>
    <row r="4231" spans="10:10" ht="17.5" x14ac:dyDescent="0.35">
      <c r="J4231" s="62"/>
    </row>
    <row r="4232" spans="10:10" ht="17.5" x14ac:dyDescent="0.35">
      <c r="J4232" s="62"/>
    </row>
    <row r="4233" spans="10:10" ht="17.5" x14ac:dyDescent="0.35">
      <c r="J4233" s="62"/>
    </row>
    <row r="4234" spans="10:10" ht="17.5" x14ac:dyDescent="0.35">
      <c r="J4234" s="62"/>
    </row>
    <row r="4235" spans="10:10" ht="17.5" x14ac:dyDescent="0.35">
      <c r="J4235" s="62"/>
    </row>
    <row r="4236" spans="10:10" ht="17.5" x14ac:dyDescent="0.35">
      <c r="J4236" s="62"/>
    </row>
    <row r="4237" spans="10:10" ht="17.5" x14ac:dyDescent="0.35">
      <c r="J4237" s="62"/>
    </row>
    <row r="4238" spans="10:10" ht="17.5" x14ac:dyDescent="0.35">
      <c r="J4238" s="62"/>
    </row>
    <row r="4239" spans="10:10" ht="17.5" x14ac:dyDescent="0.35">
      <c r="J4239" s="62"/>
    </row>
    <row r="4240" spans="10:10" ht="17.5" x14ac:dyDescent="0.35">
      <c r="J4240" s="62"/>
    </row>
    <row r="4241" spans="10:10" ht="17.5" x14ac:dyDescent="0.35">
      <c r="J4241" s="62"/>
    </row>
    <row r="4242" spans="10:10" ht="17.5" x14ac:dyDescent="0.35">
      <c r="J4242" s="62"/>
    </row>
    <row r="4243" spans="10:10" ht="17.5" x14ac:dyDescent="0.35">
      <c r="J4243" s="62"/>
    </row>
    <row r="4244" spans="10:10" ht="17.5" x14ac:dyDescent="0.35">
      <c r="J4244" s="62"/>
    </row>
    <row r="4245" spans="10:10" ht="17.5" x14ac:dyDescent="0.35">
      <c r="J4245" s="62"/>
    </row>
    <row r="4246" spans="10:10" ht="17.5" x14ac:dyDescent="0.35">
      <c r="J4246" s="62"/>
    </row>
    <row r="4247" spans="10:10" ht="17.5" x14ac:dyDescent="0.35">
      <c r="J4247" s="62"/>
    </row>
    <row r="4248" spans="10:10" ht="17.5" x14ac:dyDescent="0.35">
      <c r="J4248" s="62"/>
    </row>
    <row r="4249" spans="10:10" ht="17.5" x14ac:dyDescent="0.35">
      <c r="J4249" s="62"/>
    </row>
    <row r="4250" spans="10:10" ht="17.5" x14ac:dyDescent="0.35">
      <c r="J4250" s="62"/>
    </row>
    <row r="4251" spans="10:10" ht="17.5" x14ac:dyDescent="0.35">
      <c r="J4251" s="62"/>
    </row>
    <row r="4252" spans="10:10" ht="17.5" x14ac:dyDescent="0.35">
      <c r="J4252" s="62"/>
    </row>
    <row r="4253" spans="10:10" ht="17.5" x14ac:dyDescent="0.35">
      <c r="J4253" s="62"/>
    </row>
    <row r="4254" spans="10:10" ht="17.5" x14ac:dyDescent="0.35">
      <c r="J4254" s="62"/>
    </row>
    <row r="4255" spans="10:10" ht="17.5" x14ac:dyDescent="0.35">
      <c r="J4255" s="62"/>
    </row>
    <row r="4256" spans="10:10" ht="17.5" x14ac:dyDescent="0.35">
      <c r="J4256" s="62"/>
    </row>
    <row r="4257" spans="10:10" ht="17.5" x14ac:dyDescent="0.35">
      <c r="J4257" s="62"/>
    </row>
    <row r="4258" spans="10:10" ht="17.5" x14ac:dyDescent="0.35">
      <c r="J4258" s="62"/>
    </row>
    <row r="4259" spans="10:10" ht="17.5" x14ac:dyDescent="0.35">
      <c r="J4259" s="62"/>
    </row>
    <row r="4260" spans="10:10" ht="17.5" x14ac:dyDescent="0.35">
      <c r="J4260" s="62"/>
    </row>
    <row r="4261" spans="10:10" ht="17.5" x14ac:dyDescent="0.35">
      <c r="J4261" s="62"/>
    </row>
    <row r="4262" spans="10:10" ht="17.5" x14ac:dyDescent="0.35">
      <c r="J4262" s="62"/>
    </row>
    <row r="4263" spans="10:10" ht="17.5" x14ac:dyDescent="0.35">
      <c r="J4263" s="62"/>
    </row>
    <row r="4264" spans="10:10" ht="17.5" x14ac:dyDescent="0.35">
      <c r="J4264" s="62"/>
    </row>
    <row r="4265" spans="10:10" ht="17.5" x14ac:dyDescent="0.35">
      <c r="J4265" s="62"/>
    </row>
    <row r="4266" spans="10:10" ht="17.5" x14ac:dyDescent="0.35">
      <c r="J4266" s="62"/>
    </row>
    <row r="4267" spans="10:10" ht="17.5" x14ac:dyDescent="0.35">
      <c r="J4267" s="62"/>
    </row>
    <row r="4268" spans="10:10" ht="17.5" x14ac:dyDescent="0.35">
      <c r="J4268" s="62"/>
    </row>
    <row r="4269" spans="10:10" ht="17.5" x14ac:dyDescent="0.35">
      <c r="J4269" s="62"/>
    </row>
    <row r="4270" spans="10:10" ht="17.5" x14ac:dyDescent="0.35">
      <c r="J4270" s="62"/>
    </row>
    <row r="4271" spans="10:10" ht="17.5" x14ac:dyDescent="0.35">
      <c r="J4271" s="62"/>
    </row>
    <row r="4272" spans="10:10" ht="17.5" x14ac:dyDescent="0.35">
      <c r="J4272" s="62"/>
    </row>
    <row r="4273" spans="10:10" ht="17.5" x14ac:dyDescent="0.35">
      <c r="J4273" s="62"/>
    </row>
    <row r="4274" spans="10:10" ht="17.5" x14ac:dyDescent="0.35">
      <c r="J4274" s="62"/>
    </row>
    <row r="4275" spans="10:10" ht="17.5" x14ac:dyDescent="0.35">
      <c r="J4275" s="62"/>
    </row>
    <row r="4276" spans="10:10" ht="17.5" x14ac:dyDescent="0.35">
      <c r="J4276" s="62"/>
    </row>
    <row r="4277" spans="10:10" ht="17.5" x14ac:dyDescent="0.35">
      <c r="J4277" s="62"/>
    </row>
    <row r="4278" spans="10:10" ht="17.5" x14ac:dyDescent="0.35">
      <c r="J4278" s="62"/>
    </row>
    <row r="4279" spans="10:10" ht="17.5" x14ac:dyDescent="0.35">
      <c r="J4279" s="62"/>
    </row>
    <row r="4280" spans="10:10" ht="17.5" x14ac:dyDescent="0.35">
      <c r="J4280" s="62"/>
    </row>
    <row r="4281" spans="10:10" ht="17.5" x14ac:dyDescent="0.35">
      <c r="J4281" s="62"/>
    </row>
    <row r="4282" spans="10:10" ht="17.5" x14ac:dyDescent="0.35">
      <c r="J4282" s="62"/>
    </row>
    <row r="4283" spans="10:10" ht="17.5" x14ac:dyDescent="0.35">
      <c r="J4283" s="62"/>
    </row>
    <row r="4284" spans="10:10" ht="17.5" x14ac:dyDescent="0.35">
      <c r="J4284" s="62"/>
    </row>
    <row r="4285" spans="10:10" ht="17.5" x14ac:dyDescent="0.35">
      <c r="J4285" s="62"/>
    </row>
    <row r="4286" spans="10:10" ht="17.5" x14ac:dyDescent="0.35">
      <c r="J4286" s="62"/>
    </row>
    <row r="4287" spans="10:10" ht="17.5" x14ac:dyDescent="0.35">
      <c r="J4287" s="62"/>
    </row>
    <row r="4288" spans="10:10" ht="17.5" x14ac:dyDescent="0.35">
      <c r="J4288" s="62"/>
    </row>
    <row r="4289" spans="10:10" ht="17.5" x14ac:dyDescent="0.35">
      <c r="J4289" s="62"/>
    </row>
    <row r="4290" spans="10:10" ht="17.5" x14ac:dyDescent="0.35">
      <c r="J4290" s="62"/>
    </row>
    <row r="4291" spans="10:10" ht="17.5" x14ac:dyDescent="0.35">
      <c r="J4291" s="62"/>
    </row>
    <row r="4292" spans="10:10" ht="17.5" x14ac:dyDescent="0.35">
      <c r="J4292" s="62"/>
    </row>
    <row r="4293" spans="10:10" ht="17.5" x14ac:dyDescent="0.35">
      <c r="J4293" s="62"/>
    </row>
    <row r="4294" spans="10:10" ht="17.5" x14ac:dyDescent="0.35">
      <c r="J4294" s="62"/>
    </row>
    <row r="4295" spans="10:10" ht="17.5" x14ac:dyDescent="0.35">
      <c r="J4295" s="62"/>
    </row>
    <row r="4296" spans="10:10" ht="17.5" x14ac:dyDescent="0.35">
      <c r="J4296" s="62"/>
    </row>
    <row r="4297" spans="10:10" ht="17.5" x14ac:dyDescent="0.35">
      <c r="J4297" s="62"/>
    </row>
    <row r="4298" spans="10:10" ht="17.5" x14ac:dyDescent="0.35">
      <c r="J4298" s="62"/>
    </row>
    <row r="4299" spans="10:10" ht="17.5" x14ac:dyDescent="0.35">
      <c r="J4299" s="62"/>
    </row>
    <row r="4300" spans="10:10" ht="17.5" x14ac:dyDescent="0.35">
      <c r="J4300" s="62"/>
    </row>
    <row r="4301" spans="10:10" ht="17.5" x14ac:dyDescent="0.35">
      <c r="J4301" s="62"/>
    </row>
    <row r="4302" spans="10:10" ht="17.5" x14ac:dyDescent="0.35">
      <c r="J4302" s="62"/>
    </row>
    <row r="4303" spans="10:10" ht="17.5" x14ac:dyDescent="0.35">
      <c r="J4303" s="62"/>
    </row>
    <row r="4304" spans="10:10" ht="17.5" x14ac:dyDescent="0.35">
      <c r="J4304" s="62"/>
    </row>
    <row r="4305" spans="10:10" ht="17.5" x14ac:dyDescent="0.35">
      <c r="J4305" s="62"/>
    </row>
    <row r="4306" spans="10:10" ht="17.5" x14ac:dyDescent="0.35">
      <c r="J4306" s="62"/>
    </row>
    <row r="4307" spans="10:10" ht="17.5" x14ac:dyDescent="0.35">
      <c r="J4307" s="62"/>
    </row>
    <row r="4308" spans="10:10" ht="17.5" x14ac:dyDescent="0.35">
      <c r="J4308" s="62"/>
    </row>
    <row r="4309" spans="10:10" ht="17.5" x14ac:dyDescent="0.35">
      <c r="J4309" s="62"/>
    </row>
    <row r="4310" spans="10:10" ht="17.5" x14ac:dyDescent="0.35">
      <c r="J4310" s="62"/>
    </row>
    <row r="4311" spans="10:10" ht="17.5" x14ac:dyDescent="0.35">
      <c r="J4311" s="62"/>
    </row>
    <row r="4312" spans="10:10" ht="17.5" x14ac:dyDescent="0.35">
      <c r="J4312" s="62"/>
    </row>
    <row r="4313" spans="10:10" ht="17.5" x14ac:dyDescent="0.35">
      <c r="J4313" s="62"/>
    </row>
    <row r="4314" spans="10:10" ht="17.5" x14ac:dyDescent="0.35">
      <c r="J4314" s="62"/>
    </row>
    <row r="4315" spans="10:10" ht="17.5" x14ac:dyDescent="0.35">
      <c r="J4315" s="62"/>
    </row>
    <row r="4316" spans="10:10" ht="17.5" x14ac:dyDescent="0.35">
      <c r="J4316" s="62"/>
    </row>
    <row r="4317" spans="10:10" ht="17.5" x14ac:dyDescent="0.35">
      <c r="J4317" s="62"/>
    </row>
    <row r="4318" spans="10:10" ht="17.5" x14ac:dyDescent="0.35">
      <c r="J4318" s="62"/>
    </row>
    <row r="4319" spans="10:10" ht="17.5" x14ac:dyDescent="0.35">
      <c r="J4319" s="62"/>
    </row>
    <row r="4320" spans="10:10" ht="17.5" x14ac:dyDescent="0.35">
      <c r="J4320" s="62"/>
    </row>
    <row r="4321" spans="10:10" ht="17.5" x14ac:dyDescent="0.35">
      <c r="J4321" s="62"/>
    </row>
    <row r="4322" spans="10:10" ht="17.5" x14ac:dyDescent="0.35">
      <c r="J4322" s="62"/>
    </row>
    <row r="4323" spans="10:10" ht="17.5" x14ac:dyDescent="0.35">
      <c r="J4323" s="62"/>
    </row>
    <row r="4324" spans="10:10" ht="17.5" x14ac:dyDescent="0.35">
      <c r="J4324" s="62"/>
    </row>
    <row r="4325" spans="10:10" ht="17.5" x14ac:dyDescent="0.35">
      <c r="J4325" s="62"/>
    </row>
    <row r="4326" spans="10:10" ht="17.5" x14ac:dyDescent="0.35">
      <c r="J4326" s="62"/>
    </row>
    <row r="4327" spans="10:10" ht="17.5" x14ac:dyDescent="0.35">
      <c r="J4327" s="62"/>
    </row>
    <row r="4328" spans="10:10" ht="17.5" x14ac:dyDescent="0.35">
      <c r="J4328" s="62"/>
    </row>
    <row r="4329" spans="10:10" ht="17.5" x14ac:dyDescent="0.35">
      <c r="J4329" s="62"/>
    </row>
    <row r="4330" spans="10:10" ht="17.5" x14ac:dyDescent="0.35">
      <c r="J4330" s="62"/>
    </row>
    <row r="4331" spans="10:10" ht="17.5" x14ac:dyDescent="0.35">
      <c r="J4331" s="62"/>
    </row>
    <row r="4332" spans="10:10" ht="17.5" x14ac:dyDescent="0.35">
      <c r="J4332" s="62"/>
    </row>
    <row r="4333" spans="10:10" ht="17.5" x14ac:dyDescent="0.35">
      <c r="J4333" s="62"/>
    </row>
    <row r="4334" spans="10:10" ht="17.5" x14ac:dyDescent="0.35">
      <c r="J4334" s="62"/>
    </row>
    <row r="4335" spans="10:10" ht="17.5" x14ac:dyDescent="0.35">
      <c r="J4335" s="62"/>
    </row>
    <row r="4336" spans="10:10" ht="17.5" x14ac:dyDescent="0.35">
      <c r="J4336" s="62"/>
    </row>
    <row r="4337" spans="10:10" ht="17.5" x14ac:dyDescent="0.35">
      <c r="J4337" s="62"/>
    </row>
    <row r="4338" spans="10:10" ht="17.5" x14ac:dyDescent="0.35">
      <c r="J4338" s="62"/>
    </row>
    <row r="4339" spans="10:10" ht="17.5" x14ac:dyDescent="0.35">
      <c r="J4339" s="62"/>
    </row>
    <row r="4340" spans="10:10" ht="17.5" x14ac:dyDescent="0.35">
      <c r="J4340" s="62"/>
    </row>
    <row r="4341" spans="10:10" ht="17.5" x14ac:dyDescent="0.35">
      <c r="J4341" s="62"/>
    </row>
    <row r="4342" spans="10:10" ht="17.5" x14ac:dyDescent="0.35">
      <c r="J4342" s="62"/>
    </row>
    <row r="4343" spans="10:10" ht="17.5" x14ac:dyDescent="0.35">
      <c r="J4343" s="62"/>
    </row>
    <row r="4344" spans="10:10" ht="17.5" x14ac:dyDescent="0.35">
      <c r="J4344" s="62"/>
    </row>
    <row r="4345" spans="10:10" ht="17.5" x14ac:dyDescent="0.35">
      <c r="J4345" s="62"/>
    </row>
    <row r="4346" spans="10:10" ht="17.5" x14ac:dyDescent="0.35">
      <c r="J4346" s="62"/>
    </row>
    <row r="4347" spans="10:10" ht="17.5" x14ac:dyDescent="0.35">
      <c r="J4347" s="62"/>
    </row>
    <row r="4348" spans="10:10" ht="17.5" x14ac:dyDescent="0.35">
      <c r="J4348" s="62"/>
    </row>
    <row r="4349" spans="10:10" ht="17.5" x14ac:dyDescent="0.35">
      <c r="J4349" s="62"/>
    </row>
    <row r="4350" spans="10:10" ht="17.5" x14ac:dyDescent="0.35">
      <c r="J4350" s="62"/>
    </row>
    <row r="4351" spans="10:10" ht="17.5" x14ac:dyDescent="0.35">
      <c r="J4351" s="62"/>
    </row>
    <row r="4352" spans="10:10" ht="17.5" x14ac:dyDescent="0.35">
      <c r="J4352" s="62"/>
    </row>
    <row r="4353" spans="10:10" ht="17.5" x14ac:dyDescent="0.35">
      <c r="J4353" s="62"/>
    </row>
    <row r="4354" spans="10:10" ht="17.5" x14ac:dyDescent="0.35">
      <c r="J4354" s="62"/>
    </row>
    <row r="4355" spans="10:10" ht="17.5" x14ac:dyDescent="0.35">
      <c r="J4355" s="62"/>
    </row>
    <row r="4356" spans="10:10" ht="17.5" x14ac:dyDescent="0.35">
      <c r="J4356" s="62"/>
    </row>
    <row r="4357" spans="10:10" ht="17.5" x14ac:dyDescent="0.35">
      <c r="J4357" s="62"/>
    </row>
    <row r="4358" spans="10:10" ht="17.5" x14ac:dyDescent="0.35">
      <c r="J4358" s="62"/>
    </row>
    <row r="4359" spans="10:10" ht="17.5" x14ac:dyDescent="0.35">
      <c r="J4359" s="62"/>
    </row>
    <row r="4360" spans="10:10" ht="17.5" x14ac:dyDescent="0.35">
      <c r="J4360" s="62"/>
    </row>
    <row r="4361" spans="10:10" ht="17.5" x14ac:dyDescent="0.35">
      <c r="J4361" s="62"/>
    </row>
    <row r="4362" spans="10:10" ht="17.5" x14ac:dyDescent="0.35">
      <c r="J4362" s="62"/>
    </row>
    <row r="4363" spans="10:10" ht="17.5" x14ac:dyDescent="0.35">
      <c r="J4363" s="62"/>
    </row>
    <row r="4364" spans="10:10" ht="17.5" x14ac:dyDescent="0.35">
      <c r="J4364" s="62"/>
    </row>
    <row r="4365" spans="10:10" ht="17.5" x14ac:dyDescent="0.35">
      <c r="J4365" s="62"/>
    </row>
    <row r="4366" spans="10:10" ht="17.5" x14ac:dyDescent="0.35">
      <c r="J4366" s="62"/>
    </row>
    <row r="4367" spans="10:10" ht="17.5" x14ac:dyDescent="0.35">
      <c r="J4367" s="62"/>
    </row>
    <row r="4368" spans="10:10" ht="17.5" x14ac:dyDescent="0.35">
      <c r="J4368" s="62"/>
    </row>
    <row r="4369" spans="10:10" ht="17.5" x14ac:dyDescent="0.35">
      <c r="J4369" s="62"/>
    </row>
    <row r="4370" spans="10:10" ht="17.5" x14ac:dyDescent="0.35">
      <c r="J4370" s="62"/>
    </row>
    <row r="4371" spans="10:10" ht="17.5" x14ac:dyDescent="0.35">
      <c r="J4371" s="62"/>
    </row>
    <row r="4372" spans="10:10" ht="17.5" x14ac:dyDescent="0.35">
      <c r="J4372" s="62"/>
    </row>
    <row r="4373" spans="10:10" ht="17.5" x14ac:dyDescent="0.35">
      <c r="J4373" s="62"/>
    </row>
    <row r="4374" spans="10:10" ht="17.5" x14ac:dyDescent="0.35">
      <c r="J4374" s="62"/>
    </row>
    <row r="4375" spans="10:10" ht="17.5" x14ac:dyDescent="0.35">
      <c r="J4375" s="62"/>
    </row>
    <row r="4376" spans="10:10" ht="17.5" x14ac:dyDescent="0.35">
      <c r="J4376" s="62"/>
    </row>
    <row r="4377" spans="10:10" ht="17.5" x14ac:dyDescent="0.35">
      <c r="J4377" s="62"/>
    </row>
    <row r="4378" spans="10:10" ht="17.5" x14ac:dyDescent="0.35">
      <c r="J4378" s="62"/>
    </row>
    <row r="4379" spans="10:10" ht="17.5" x14ac:dyDescent="0.35">
      <c r="J4379" s="62"/>
    </row>
    <row r="4380" spans="10:10" ht="17.5" x14ac:dyDescent="0.35">
      <c r="J4380" s="62"/>
    </row>
    <row r="4381" spans="10:10" ht="17.5" x14ac:dyDescent="0.35">
      <c r="J4381" s="62"/>
    </row>
    <row r="4382" spans="10:10" ht="17.5" x14ac:dyDescent="0.35">
      <c r="J4382" s="62"/>
    </row>
    <row r="4383" spans="10:10" ht="17.5" x14ac:dyDescent="0.35">
      <c r="J4383" s="62"/>
    </row>
    <row r="4384" spans="10:10" ht="17.5" x14ac:dyDescent="0.35">
      <c r="J4384" s="62"/>
    </row>
    <row r="4385" spans="10:10" ht="17.5" x14ac:dyDescent="0.35">
      <c r="J4385" s="62"/>
    </row>
    <row r="4386" spans="10:10" ht="17.5" x14ac:dyDescent="0.35">
      <c r="J4386" s="62"/>
    </row>
    <row r="4387" spans="10:10" ht="17.5" x14ac:dyDescent="0.35">
      <c r="J4387" s="62"/>
    </row>
    <row r="4388" spans="10:10" ht="17.5" x14ac:dyDescent="0.35">
      <c r="J4388" s="62"/>
    </row>
    <row r="4389" spans="10:10" ht="17.5" x14ac:dyDescent="0.35">
      <c r="J4389" s="62"/>
    </row>
    <row r="4390" spans="10:10" ht="17.5" x14ac:dyDescent="0.35">
      <c r="J4390" s="62"/>
    </row>
    <row r="4391" spans="10:10" ht="17.5" x14ac:dyDescent="0.35">
      <c r="J4391" s="62"/>
    </row>
    <row r="4392" spans="10:10" ht="17.5" x14ac:dyDescent="0.35">
      <c r="J4392" s="62"/>
    </row>
    <row r="4393" spans="10:10" ht="17.5" x14ac:dyDescent="0.35">
      <c r="J4393" s="62"/>
    </row>
    <row r="4394" spans="10:10" ht="17.5" x14ac:dyDescent="0.35">
      <c r="J4394" s="62"/>
    </row>
    <row r="4395" spans="10:10" ht="17.5" x14ac:dyDescent="0.35">
      <c r="J4395" s="62"/>
    </row>
    <row r="4396" spans="10:10" ht="17.5" x14ac:dyDescent="0.35">
      <c r="J4396" s="62"/>
    </row>
    <row r="4397" spans="10:10" ht="17.5" x14ac:dyDescent="0.35">
      <c r="J4397" s="62"/>
    </row>
    <row r="4398" spans="10:10" ht="17.5" x14ac:dyDescent="0.35">
      <c r="J4398" s="62"/>
    </row>
    <row r="4399" spans="10:10" ht="17.5" x14ac:dyDescent="0.35">
      <c r="J4399" s="62"/>
    </row>
    <row r="4400" spans="10:10" ht="17.5" x14ac:dyDescent="0.35">
      <c r="J4400" s="62"/>
    </row>
    <row r="4401" spans="10:10" ht="17.5" x14ac:dyDescent="0.35">
      <c r="J4401" s="62"/>
    </row>
    <row r="4402" spans="10:10" ht="17.5" x14ac:dyDescent="0.35">
      <c r="J4402" s="62"/>
    </row>
    <row r="4403" spans="10:10" ht="17.5" x14ac:dyDescent="0.35">
      <c r="J4403" s="62"/>
    </row>
    <row r="4404" spans="10:10" ht="17.5" x14ac:dyDescent="0.35">
      <c r="J4404" s="62"/>
    </row>
    <row r="4405" spans="10:10" ht="17.5" x14ac:dyDescent="0.35">
      <c r="J4405" s="62"/>
    </row>
    <row r="4406" spans="10:10" ht="17.5" x14ac:dyDescent="0.35">
      <c r="J4406" s="62"/>
    </row>
    <row r="4407" spans="10:10" ht="17.5" x14ac:dyDescent="0.35">
      <c r="J4407" s="62"/>
    </row>
    <row r="4408" spans="10:10" ht="17.5" x14ac:dyDescent="0.35">
      <c r="J4408" s="62"/>
    </row>
    <row r="4409" spans="10:10" ht="17.5" x14ac:dyDescent="0.35">
      <c r="J4409" s="62"/>
    </row>
    <row r="4410" spans="10:10" ht="17.5" x14ac:dyDescent="0.35">
      <c r="J4410" s="62"/>
    </row>
    <row r="4411" spans="10:10" ht="17.5" x14ac:dyDescent="0.35">
      <c r="J4411" s="62"/>
    </row>
    <row r="4412" spans="10:10" ht="17.5" x14ac:dyDescent="0.35">
      <c r="J4412" s="62"/>
    </row>
    <row r="4413" spans="10:10" ht="17.5" x14ac:dyDescent="0.35">
      <c r="J4413" s="62"/>
    </row>
    <row r="4414" spans="10:10" ht="17.5" x14ac:dyDescent="0.35">
      <c r="J4414" s="62"/>
    </row>
    <row r="4415" spans="10:10" ht="17.5" x14ac:dyDescent="0.35">
      <c r="J4415" s="62"/>
    </row>
    <row r="4416" spans="10:10" ht="17.5" x14ac:dyDescent="0.35">
      <c r="J4416" s="62"/>
    </row>
    <row r="4417" spans="10:10" ht="17.5" x14ac:dyDescent="0.35">
      <c r="J4417" s="62"/>
    </row>
    <row r="4418" spans="10:10" ht="17.5" x14ac:dyDescent="0.35">
      <c r="J4418" s="62"/>
    </row>
    <row r="4419" spans="10:10" ht="17.5" x14ac:dyDescent="0.35">
      <c r="J4419" s="62"/>
    </row>
    <row r="4420" spans="10:10" ht="17.5" x14ac:dyDescent="0.35">
      <c r="J4420" s="62"/>
    </row>
    <row r="4421" spans="10:10" ht="17.5" x14ac:dyDescent="0.35">
      <c r="J4421" s="62"/>
    </row>
    <row r="4422" spans="10:10" ht="17.5" x14ac:dyDescent="0.35">
      <c r="J4422" s="62"/>
    </row>
    <row r="4423" spans="10:10" ht="17.5" x14ac:dyDescent="0.35">
      <c r="J4423" s="62"/>
    </row>
    <row r="4424" spans="10:10" ht="17.5" x14ac:dyDescent="0.35">
      <c r="J4424" s="62"/>
    </row>
    <row r="4425" spans="10:10" ht="17.5" x14ac:dyDescent="0.35">
      <c r="J4425" s="62"/>
    </row>
    <row r="4426" spans="10:10" ht="17.5" x14ac:dyDescent="0.35">
      <c r="J4426" s="62"/>
    </row>
    <row r="4427" spans="10:10" ht="17.5" x14ac:dyDescent="0.35">
      <c r="J4427" s="62"/>
    </row>
    <row r="4428" spans="10:10" ht="17.5" x14ac:dyDescent="0.35">
      <c r="J4428" s="62"/>
    </row>
    <row r="4429" spans="10:10" ht="17.5" x14ac:dyDescent="0.35">
      <c r="J4429" s="62"/>
    </row>
    <row r="4430" spans="10:10" ht="17.5" x14ac:dyDescent="0.35">
      <c r="J4430" s="62"/>
    </row>
    <row r="4431" spans="10:10" ht="17.5" x14ac:dyDescent="0.35">
      <c r="J4431" s="62"/>
    </row>
    <row r="4432" spans="10:10" ht="17.5" x14ac:dyDescent="0.35">
      <c r="J4432" s="62"/>
    </row>
    <row r="4433" spans="10:10" ht="17.5" x14ac:dyDescent="0.35">
      <c r="J4433" s="62"/>
    </row>
    <row r="4434" spans="10:10" ht="17.5" x14ac:dyDescent="0.35">
      <c r="J4434" s="62"/>
    </row>
    <row r="4435" spans="10:10" ht="17.5" x14ac:dyDescent="0.35">
      <c r="J4435" s="62"/>
    </row>
    <row r="4436" spans="10:10" ht="17.5" x14ac:dyDescent="0.35">
      <c r="J4436" s="62"/>
    </row>
    <row r="4437" spans="10:10" ht="17.5" x14ac:dyDescent="0.35">
      <c r="J4437" s="62"/>
    </row>
    <row r="4438" spans="10:10" ht="17.5" x14ac:dyDescent="0.35">
      <c r="J4438" s="62"/>
    </row>
    <row r="4439" spans="10:10" ht="17.5" x14ac:dyDescent="0.35">
      <c r="J4439" s="62"/>
    </row>
    <row r="4440" spans="10:10" ht="17.5" x14ac:dyDescent="0.35">
      <c r="J4440" s="62"/>
    </row>
    <row r="4441" spans="10:10" ht="17.5" x14ac:dyDescent="0.35">
      <c r="J4441" s="62"/>
    </row>
    <row r="4442" spans="10:10" ht="17.5" x14ac:dyDescent="0.35">
      <c r="J4442" s="62"/>
    </row>
    <row r="4443" spans="10:10" ht="17.5" x14ac:dyDescent="0.35">
      <c r="J4443" s="62"/>
    </row>
    <row r="4444" spans="10:10" ht="17.5" x14ac:dyDescent="0.35">
      <c r="J4444" s="62"/>
    </row>
    <row r="4445" spans="10:10" ht="17.5" x14ac:dyDescent="0.35">
      <c r="J4445" s="62"/>
    </row>
    <row r="4446" spans="10:10" ht="17.5" x14ac:dyDescent="0.35">
      <c r="J4446" s="62"/>
    </row>
    <row r="4447" spans="10:10" ht="17.5" x14ac:dyDescent="0.35">
      <c r="J4447" s="62"/>
    </row>
    <row r="4448" spans="10:10" ht="17.5" x14ac:dyDescent="0.35">
      <c r="J4448" s="62"/>
    </row>
    <row r="4449" spans="10:10" ht="17.5" x14ac:dyDescent="0.35">
      <c r="J4449" s="62"/>
    </row>
    <row r="4450" spans="10:10" ht="17.5" x14ac:dyDescent="0.35">
      <c r="J4450" s="62"/>
    </row>
    <row r="4451" spans="10:10" ht="17.5" x14ac:dyDescent="0.35">
      <c r="J4451" s="62"/>
    </row>
    <row r="4452" spans="10:10" ht="17.5" x14ac:dyDescent="0.35">
      <c r="J4452" s="62"/>
    </row>
    <row r="4453" spans="10:10" ht="17.5" x14ac:dyDescent="0.35">
      <c r="J4453" s="62"/>
    </row>
    <row r="4454" spans="10:10" ht="17.5" x14ac:dyDescent="0.35">
      <c r="J4454" s="62"/>
    </row>
    <row r="4455" spans="10:10" ht="17.5" x14ac:dyDescent="0.35">
      <c r="J4455" s="62"/>
    </row>
    <row r="4456" spans="10:10" ht="17.5" x14ac:dyDescent="0.35">
      <c r="J4456" s="62"/>
    </row>
    <row r="4457" spans="10:10" ht="17.5" x14ac:dyDescent="0.35">
      <c r="J4457" s="62"/>
    </row>
    <row r="4458" spans="10:10" ht="17.5" x14ac:dyDescent="0.35">
      <c r="J4458" s="62"/>
    </row>
    <row r="4459" spans="10:10" ht="17.5" x14ac:dyDescent="0.35">
      <c r="J4459" s="62"/>
    </row>
    <row r="4460" spans="10:10" ht="17.5" x14ac:dyDescent="0.35">
      <c r="J4460" s="62"/>
    </row>
    <row r="4461" spans="10:10" ht="17.5" x14ac:dyDescent="0.35">
      <c r="J4461" s="62"/>
    </row>
    <row r="4462" spans="10:10" ht="17.5" x14ac:dyDescent="0.35">
      <c r="J4462" s="62"/>
    </row>
    <row r="4463" spans="10:10" ht="17.5" x14ac:dyDescent="0.35">
      <c r="J4463" s="62"/>
    </row>
    <row r="4464" spans="10:10" ht="17.5" x14ac:dyDescent="0.35">
      <c r="J4464" s="62"/>
    </row>
    <row r="4465" spans="10:10" ht="17.5" x14ac:dyDescent="0.35">
      <c r="J4465" s="62"/>
    </row>
    <row r="4466" spans="10:10" ht="17.5" x14ac:dyDescent="0.35">
      <c r="J4466" s="62"/>
    </row>
    <row r="4467" spans="10:10" ht="17.5" x14ac:dyDescent="0.35">
      <c r="J4467" s="62"/>
    </row>
    <row r="4468" spans="10:10" ht="17.5" x14ac:dyDescent="0.35">
      <c r="J4468" s="62"/>
    </row>
    <row r="4469" spans="10:10" ht="17.5" x14ac:dyDescent="0.35">
      <c r="J4469" s="62"/>
    </row>
    <row r="4470" spans="10:10" ht="17.5" x14ac:dyDescent="0.35">
      <c r="J4470" s="62"/>
    </row>
    <row r="4471" spans="10:10" ht="17.5" x14ac:dyDescent="0.35">
      <c r="J4471" s="62"/>
    </row>
    <row r="4472" spans="10:10" ht="17.5" x14ac:dyDescent="0.35">
      <c r="J4472" s="62"/>
    </row>
    <row r="4473" spans="10:10" ht="17.5" x14ac:dyDescent="0.35">
      <c r="J4473" s="62"/>
    </row>
    <row r="4474" spans="10:10" ht="17.5" x14ac:dyDescent="0.35">
      <c r="J4474" s="62"/>
    </row>
    <row r="4475" spans="10:10" ht="17.5" x14ac:dyDescent="0.35">
      <c r="J4475" s="62"/>
    </row>
    <row r="4476" spans="10:10" ht="17.5" x14ac:dyDescent="0.35">
      <c r="J4476" s="62"/>
    </row>
    <row r="4477" spans="10:10" ht="17.5" x14ac:dyDescent="0.35">
      <c r="J4477" s="62"/>
    </row>
    <row r="4478" spans="10:10" ht="17.5" x14ac:dyDescent="0.35">
      <c r="J4478" s="62"/>
    </row>
    <row r="4479" spans="10:10" ht="17.5" x14ac:dyDescent="0.35">
      <c r="J4479" s="62"/>
    </row>
    <row r="4480" spans="10:10" ht="17.5" x14ac:dyDescent="0.35">
      <c r="J4480" s="62"/>
    </row>
    <row r="4481" spans="10:10" ht="17.5" x14ac:dyDescent="0.35">
      <c r="J4481" s="62"/>
    </row>
    <row r="4482" spans="10:10" ht="17.5" x14ac:dyDescent="0.35">
      <c r="J4482" s="62"/>
    </row>
    <row r="4483" spans="10:10" ht="17.5" x14ac:dyDescent="0.35">
      <c r="J4483" s="62"/>
    </row>
    <row r="4484" spans="10:10" ht="17.5" x14ac:dyDescent="0.35">
      <c r="J4484" s="62"/>
    </row>
    <row r="4485" spans="10:10" ht="17.5" x14ac:dyDescent="0.35">
      <c r="J4485" s="62"/>
    </row>
    <row r="4486" spans="10:10" ht="17.5" x14ac:dyDescent="0.35">
      <c r="J4486" s="62"/>
    </row>
    <row r="4487" spans="10:10" ht="17.5" x14ac:dyDescent="0.35">
      <c r="J4487" s="62"/>
    </row>
    <row r="4488" spans="10:10" ht="17.5" x14ac:dyDescent="0.35">
      <c r="J4488" s="62"/>
    </row>
    <row r="4489" spans="10:10" ht="17.5" x14ac:dyDescent="0.35">
      <c r="J4489" s="62"/>
    </row>
    <row r="4490" spans="10:10" ht="17.5" x14ac:dyDescent="0.35">
      <c r="J4490" s="62"/>
    </row>
    <row r="4491" spans="10:10" ht="17.5" x14ac:dyDescent="0.35">
      <c r="J4491" s="62"/>
    </row>
    <row r="4492" spans="10:10" ht="17.5" x14ac:dyDescent="0.35">
      <c r="J4492" s="62"/>
    </row>
    <row r="4493" spans="10:10" ht="17.5" x14ac:dyDescent="0.35">
      <c r="J4493" s="62"/>
    </row>
    <row r="4494" spans="10:10" ht="17.5" x14ac:dyDescent="0.35">
      <c r="J4494" s="62"/>
    </row>
    <row r="4495" spans="10:10" ht="17.5" x14ac:dyDescent="0.35">
      <c r="J4495" s="62"/>
    </row>
    <row r="4496" spans="10:10" ht="17.5" x14ac:dyDescent="0.35">
      <c r="J4496" s="62"/>
    </row>
    <row r="4497" spans="10:10" ht="17.5" x14ac:dyDescent="0.35">
      <c r="J4497" s="62"/>
    </row>
    <row r="4498" spans="10:10" ht="17.5" x14ac:dyDescent="0.35">
      <c r="J4498" s="62"/>
    </row>
    <row r="4499" spans="10:10" ht="17.5" x14ac:dyDescent="0.35">
      <c r="J4499" s="62"/>
    </row>
    <row r="4500" spans="10:10" ht="17.5" x14ac:dyDescent="0.35">
      <c r="J4500" s="62"/>
    </row>
    <row r="4501" spans="10:10" ht="17.5" x14ac:dyDescent="0.35">
      <c r="J4501" s="62"/>
    </row>
    <row r="4502" spans="10:10" ht="17.5" x14ac:dyDescent="0.35">
      <c r="J4502" s="62"/>
    </row>
    <row r="4503" spans="10:10" ht="17.5" x14ac:dyDescent="0.35">
      <c r="J4503" s="62"/>
    </row>
    <row r="4504" spans="10:10" ht="17.5" x14ac:dyDescent="0.35">
      <c r="J4504" s="62"/>
    </row>
    <row r="4505" spans="10:10" ht="17.5" x14ac:dyDescent="0.35">
      <c r="J4505" s="62"/>
    </row>
    <row r="4506" spans="10:10" ht="17.5" x14ac:dyDescent="0.35">
      <c r="J4506" s="62"/>
    </row>
    <row r="4507" spans="10:10" ht="17.5" x14ac:dyDescent="0.35">
      <c r="J4507" s="62"/>
    </row>
    <row r="4508" spans="10:10" ht="17.5" x14ac:dyDescent="0.35">
      <c r="J4508" s="62"/>
    </row>
    <row r="4509" spans="10:10" ht="17.5" x14ac:dyDescent="0.35">
      <c r="J4509" s="62"/>
    </row>
    <row r="4510" spans="10:10" ht="17.5" x14ac:dyDescent="0.35">
      <c r="J4510" s="62"/>
    </row>
    <row r="4511" spans="10:10" ht="17.5" x14ac:dyDescent="0.35">
      <c r="J4511" s="62"/>
    </row>
    <row r="4512" spans="10:10" ht="17.5" x14ac:dyDescent="0.35">
      <c r="J4512" s="62"/>
    </row>
    <row r="4513" spans="10:10" ht="17.5" x14ac:dyDescent="0.35">
      <c r="J4513" s="62"/>
    </row>
    <row r="4514" spans="10:10" ht="17.5" x14ac:dyDescent="0.35">
      <c r="J4514" s="62"/>
    </row>
    <row r="4515" spans="10:10" ht="17.5" x14ac:dyDescent="0.35">
      <c r="J4515" s="62"/>
    </row>
    <row r="4516" spans="10:10" ht="17.5" x14ac:dyDescent="0.35">
      <c r="J4516" s="62"/>
    </row>
    <row r="4517" spans="10:10" ht="17.5" x14ac:dyDescent="0.35">
      <c r="J4517" s="62"/>
    </row>
    <row r="4518" spans="10:10" ht="17.5" x14ac:dyDescent="0.35">
      <c r="J4518" s="62"/>
    </row>
    <row r="4519" spans="10:10" ht="17.5" x14ac:dyDescent="0.35">
      <c r="J4519" s="62"/>
    </row>
    <row r="4520" spans="10:10" ht="17.5" x14ac:dyDescent="0.35">
      <c r="J4520" s="62"/>
    </row>
    <row r="4521" spans="10:10" ht="17.5" x14ac:dyDescent="0.35">
      <c r="J4521" s="62"/>
    </row>
    <row r="4522" spans="10:10" ht="17.5" x14ac:dyDescent="0.35">
      <c r="J4522" s="62"/>
    </row>
    <row r="4523" spans="10:10" ht="17.5" x14ac:dyDescent="0.35">
      <c r="J4523" s="62"/>
    </row>
    <row r="4524" spans="10:10" ht="17.5" x14ac:dyDescent="0.35">
      <c r="J4524" s="62"/>
    </row>
    <row r="4525" spans="10:10" ht="17.5" x14ac:dyDescent="0.35">
      <c r="J4525" s="62"/>
    </row>
    <row r="4526" spans="10:10" ht="17.5" x14ac:dyDescent="0.35">
      <c r="J4526" s="62"/>
    </row>
    <row r="4527" spans="10:10" ht="17.5" x14ac:dyDescent="0.35">
      <c r="J4527" s="62"/>
    </row>
    <row r="4528" spans="10:10" ht="17.5" x14ac:dyDescent="0.35">
      <c r="J4528" s="62"/>
    </row>
    <row r="4529" spans="10:10" ht="17.5" x14ac:dyDescent="0.35">
      <c r="J4529" s="62"/>
    </row>
    <row r="4530" spans="10:10" ht="17.5" x14ac:dyDescent="0.35">
      <c r="J4530" s="62"/>
    </row>
    <row r="4531" spans="10:10" ht="17.5" x14ac:dyDescent="0.35">
      <c r="J4531" s="62"/>
    </row>
    <row r="4532" spans="10:10" ht="17.5" x14ac:dyDescent="0.35">
      <c r="J4532" s="62"/>
    </row>
    <row r="4533" spans="10:10" ht="17.5" x14ac:dyDescent="0.35">
      <c r="J4533" s="62"/>
    </row>
    <row r="4534" spans="10:10" ht="17.5" x14ac:dyDescent="0.35">
      <c r="J4534" s="62"/>
    </row>
    <row r="4535" spans="10:10" ht="17.5" x14ac:dyDescent="0.35">
      <c r="J4535" s="62"/>
    </row>
    <row r="4536" spans="10:10" ht="17.5" x14ac:dyDescent="0.35">
      <c r="J4536" s="62"/>
    </row>
    <row r="4537" spans="10:10" ht="17.5" x14ac:dyDescent="0.35">
      <c r="J4537" s="62"/>
    </row>
    <row r="4538" spans="10:10" ht="17.5" x14ac:dyDescent="0.35">
      <c r="J4538" s="62"/>
    </row>
    <row r="4539" spans="10:10" ht="17.5" x14ac:dyDescent="0.35">
      <c r="J4539" s="62"/>
    </row>
    <row r="4540" spans="10:10" ht="17.5" x14ac:dyDescent="0.35">
      <c r="J4540" s="62"/>
    </row>
    <row r="4541" spans="10:10" ht="17.5" x14ac:dyDescent="0.35">
      <c r="J4541" s="62"/>
    </row>
    <row r="4542" spans="10:10" ht="17.5" x14ac:dyDescent="0.35">
      <c r="J4542" s="62"/>
    </row>
    <row r="4543" spans="10:10" ht="17.5" x14ac:dyDescent="0.35">
      <c r="J4543" s="62"/>
    </row>
    <row r="4544" spans="10:10" ht="17.5" x14ac:dyDescent="0.35">
      <c r="J4544" s="62"/>
    </row>
    <row r="4545" spans="10:10" ht="17.5" x14ac:dyDescent="0.35">
      <c r="J4545" s="62"/>
    </row>
    <row r="4546" spans="10:10" ht="17.5" x14ac:dyDescent="0.35">
      <c r="J4546" s="62"/>
    </row>
    <row r="4547" spans="10:10" ht="17.5" x14ac:dyDescent="0.35">
      <c r="J4547" s="62"/>
    </row>
    <row r="4548" spans="10:10" ht="17.5" x14ac:dyDescent="0.35">
      <c r="J4548" s="62"/>
    </row>
    <row r="4549" spans="10:10" ht="17.5" x14ac:dyDescent="0.35">
      <c r="J4549" s="62"/>
    </row>
    <row r="4550" spans="10:10" ht="17.5" x14ac:dyDescent="0.35">
      <c r="J4550" s="62"/>
    </row>
    <row r="4551" spans="10:10" ht="17.5" x14ac:dyDescent="0.35">
      <c r="J4551" s="62"/>
    </row>
    <row r="4552" spans="10:10" ht="17.5" x14ac:dyDescent="0.35">
      <c r="J4552" s="62"/>
    </row>
    <row r="4553" spans="10:10" ht="17.5" x14ac:dyDescent="0.35">
      <c r="J4553" s="62"/>
    </row>
    <row r="4554" spans="10:10" ht="17.5" x14ac:dyDescent="0.35">
      <c r="J4554" s="62"/>
    </row>
    <row r="4555" spans="10:10" ht="17.5" x14ac:dyDescent="0.35">
      <c r="J4555" s="62"/>
    </row>
    <row r="4556" spans="10:10" ht="17.5" x14ac:dyDescent="0.35">
      <c r="J4556" s="62"/>
    </row>
    <row r="4557" spans="10:10" ht="17.5" x14ac:dyDescent="0.35">
      <c r="J4557" s="62"/>
    </row>
    <row r="4558" spans="10:10" ht="17.5" x14ac:dyDescent="0.35">
      <c r="J4558" s="62"/>
    </row>
    <row r="4559" spans="10:10" ht="17.5" x14ac:dyDescent="0.35">
      <c r="J4559" s="62"/>
    </row>
    <row r="4560" spans="10:10" ht="17.5" x14ac:dyDescent="0.35">
      <c r="J4560" s="62"/>
    </row>
    <row r="4561" spans="10:10" ht="17.5" x14ac:dyDescent="0.35">
      <c r="J4561" s="62"/>
    </row>
    <row r="4562" spans="10:10" ht="17.5" x14ac:dyDescent="0.35">
      <c r="J4562" s="62"/>
    </row>
    <row r="4563" spans="10:10" ht="17.5" x14ac:dyDescent="0.35">
      <c r="J4563" s="62"/>
    </row>
    <row r="4564" spans="10:10" ht="17.5" x14ac:dyDescent="0.35">
      <c r="J4564" s="62"/>
    </row>
    <row r="4565" spans="10:10" ht="17.5" x14ac:dyDescent="0.35">
      <c r="J4565" s="62"/>
    </row>
    <row r="4566" spans="10:10" ht="17.5" x14ac:dyDescent="0.35">
      <c r="J4566" s="62"/>
    </row>
    <row r="4567" spans="10:10" ht="17.5" x14ac:dyDescent="0.35">
      <c r="J4567" s="62"/>
    </row>
    <row r="4568" spans="10:10" ht="17.5" x14ac:dyDescent="0.35">
      <c r="J4568" s="62"/>
    </row>
    <row r="4569" spans="10:10" ht="17.5" x14ac:dyDescent="0.35">
      <c r="J4569" s="62"/>
    </row>
    <row r="4570" spans="10:10" ht="17.5" x14ac:dyDescent="0.35">
      <c r="J4570" s="62"/>
    </row>
    <row r="4571" spans="10:10" ht="17.5" x14ac:dyDescent="0.35">
      <c r="J4571" s="62"/>
    </row>
    <row r="4572" spans="10:10" ht="17.5" x14ac:dyDescent="0.35">
      <c r="J4572" s="62"/>
    </row>
    <row r="4573" spans="10:10" ht="17.5" x14ac:dyDescent="0.35">
      <c r="J4573" s="62"/>
    </row>
    <row r="4574" spans="10:10" ht="17.5" x14ac:dyDescent="0.35">
      <c r="J4574" s="62"/>
    </row>
    <row r="4575" spans="10:10" ht="17.5" x14ac:dyDescent="0.35">
      <c r="J4575" s="62"/>
    </row>
    <row r="4576" spans="10:10" ht="17.5" x14ac:dyDescent="0.35">
      <c r="J4576" s="62"/>
    </row>
    <row r="4577" spans="10:10" ht="17.5" x14ac:dyDescent="0.35">
      <c r="J4577" s="62"/>
    </row>
    <row r="4578" spans="10:10" ht="17.5" x14ac:dyDescent="0.35">
      <c r="J4578" s="62"/>
    </row>
    <row r="4579" spans="10:10" ht="17.5" x14ac:dyDescent="0.35">
      <c r="J4579" s="62"/>
    </row>
    <row r="4580" spans="10:10" ht="17.5" x14ac:dyDescent="0.35">
      <c r="J4580" s="62"/>
    </row>
    <row r="4581" spans="10:10" ht="17.5" x14ac:dyDescent="0.35">
      <c r="J4581" s="62"/>
    </row>
    <row r="4582" spans="10:10" ht="17.5" x14ac:dyDescent="0.35">
      <c r="J4582" s="62"/>
    </row>
    <row r="4583" spans="10:10" ht="17.5" x14ac:dyDescent="0.35">
      <c r="J4583" s="62"/>
    </row>
    <row r="4584" spans="10:10" ht="17.5" x14ac:dyDescent="0.35">
      <c r="J4584" s="62"/>
    </row>
    <row r="4585" spans="10:10" ht="17.5" x14ac:dyDescent="0.35">
      <c r="J4585" s="62"/>
    </row>
    <row r="4586" spans="10:10" ht="17.5" x14ac:dyDescent="0.35">
      <c r="J4586" s="62"/>
    </row>
    <row r="4587" spans="10:10" ht="17.5" x14ac:dyDescent="0.35">
      <c r="J4587" s="62"/>
    </row>
    <row r="4588" spans="10:10" ht="17.5" x14ac:dyDescent="0.35">
      <c r="J4588" s="62"/>
    </row>
    <row r="4589" spans="10:10" ht="17.5" x14ac:dyDescent="0.35">
      <c r="J4589" s="62"/>
    </row>
    <row r="4590" spans="10:10" ht="17.5" x14ac:dyDescent="0.35">
      <c r="J4590" s="62"/>
    </row>
    <row r="4591" spans="10:10" ht="17.5" x14ac:dyDescent="0.35">
      <c r="J4591" s="62"/>
    </row>
    <row r="4592" spans="10:10" ht="17.5" x14ac:dyDescent="0.35">
      <c r="J4592" s="62"/>
    </row>
    <row r="4593" spans="10:10" ht="17.5" x14ac:dyDescent="0.35">
      <c r="J4593" s="62"/>
    </row>
    <row r="4594" spans="10:10" ht="17.5" x14ac:dyDescent="0.35">
      <c r="J4594" s="62"/>
    </row>
    <row r="4595" spans="10:10" ht="17.5" x14ac:dyDescent="0.35">
      <c r="J4595" s="62"/>
    </row>
    <row r="4596" spans="10:10" ht="17.5" x14ac:dyDescent="0.35">
      <c r="J4596" s="62"/>
    </row>
    <row r="4597" spans="10:10" ht="17.5" x14ac:dyDescent="0.35">
      <c r="J4597" s="62"/>
    </row>
    <row r="4598" spans="10:10" ht="17.5" x14ac:dyDescent="0.35">
      <c r="J4598" s="62"/>
    </row>
    <row r="4599" spans="10:10" ht="17.5" x14ac:dyDescent="0.35">
      <c r="J4599" s="62"/>
    </row>
    <row r="4600" spans="10:10" ht="17.5" x14ac:dyDescent="0.35">
      <c r="J4600" s="62"/>
    </row>
    <row r="4601" spans="10:10" ht="17.5" x14ac:dyDescent="0.35">
      <c r="J4601" s="62"/>
    </row>
    <row r="4602" spans="10:10" ht="17.5" x14ac:dyDescent="0.35">
      <c r="J4602" s="62"/>
    </row>
    <row r="4603" spans="10:10" ht="17.5" x14ac:dyDescent="0.35">
      <c r="J4603" s="62"/>
    </row>
    <row r="4604" spans="10:10" ht="17.5" x14ac:dyDescent="0.35">
      <c r="J4604" s="62"/>
    </row>
    <row r="4605" spans="10:10" ht="17.5" x14ac:dyDescent="0.35">
      <c r="J4605" s="62"/>
    </row>
    <row r="4606" spans="10:10" ht="17.5" x14ac:dyDescent="0.35">
      <c r="J4606" s="62"/>
    </row>
    <row r="4607" spans="10:10" ht="17.5" x14ac:dyDescent="0.35">
      <c r="J4607" s="62"/>
    </row>
    <row r="4608" spans="10:10" ht="17.5" x14ac:dyDescent="0.35">
      <c r="J4608" s="62"/>
    </row>
    <row r="4609" spans="10:10" ht="17.5" x14ac:dyDescent="0.35">
      <c r="J4609" s="62"/>
    </row>
    <row r="4610" spans="10:10" ht="17.5" x14ac:dyDescent="0.35">
      <c r="J4610" s="62"/>
    </row>
    <row r="4611" spans="10:10" ht="17.5" x14ac:dyDescent="0.35">
      <c r="J4611" s="62"/>
    </row>
    <row r="4612" spans="10:10" ht="17.5" x14ac:dyDescent="0.35">
      <c r="J4612" s="62"/>
    </row>
    <row r="4613" spans="10:10" ht="17.5" x14ac:dyDescent="0.35">
      <c r="J4613" s="62"/>
    </row>
    <row r="4614" spans="10:10" ht="17.5" x14ac:dyDescent="0.35">
      <c r="J4614" s="62"/>
    </row>
    <row r="4615" spans="10:10" ht="17.5" x14ac:dyDescent="0.35">
      <c r="J4615" s="62"/>
    </row>
    <row r="4616" spans="10:10" ht="17.5" x14ac:dyDescent="0.35">
      <c r="J4616" s="62"/>
    </row>
    <row r="4617" spans="10:10" ht="17.5" x14ac:dyDescent="0.35">
      <c r="J4617" s="62"/>
    </row>
    <row r="4618" spans="10:10" ht="17.5" x14ac:dyDescent="0.35">
      <c r="J4618" s="62"/>
    </row>
    <row r="4619" spans="10:10" ht="17.5" x14ac:dyDescent="0.35">
      <c r="J4619" s="62"/>
    </row>
    <row r="4620" spans="10:10" ht="17.5" x14ac:dyDescent="0.35">
      <c r="J4620" s="62"/>
    </row>
    <row r="4621" spans="10:10" ht="17.5" x14ac:dyDescent="0.35">
      <c r="J4621" s="62"/>
    </row>
    <row r="4622" spans="10:10" ht="17.5" x14ac:dyDescent="0.35">
      <c r="J4622" s="62"/>
    </row>
    <row r="4623" spans="10:10" ht="17.5" x14ac:dyDescent="0.35">
      <c r="J4623" s="62"/>
    </row>
    <row r="4624" spans="10:10" ht="17.5" x14ac:dyDescent="0.35">
      <c r="J4624" s="62"/>
    </row>
    <row r="4625" spans="10:10" ht="17.5" x14ac:dyDescent="0.35">
      <c r="J4625" s="62"/>
    </row>
    <row r="4626" spans="10:10" ht="17.5" x14ac:dyDescent="0.35">
      <c r="J4626" s="62"/>
    </row>
    <row r="4627" spans="10:10" ht="17.5" x14ac:dyDescent="0.35">
      <c r="J4627" s="62"/>
    </row>
    <row r="4628" spans="10:10" ht="17.5" x14ac:dyDescent="0.35">
      <c r="J4628" s="62"/>
    </row>
    <row r="4629" spans="10:10" ht="17.5" x14ac:dyDescent="0.35">
      <c r="J4629" s="62"/>
    </row>
    <row r="4630" spans="10:10" ht="17.5" x14ac:dyDescent="0.35">
      <c r="J4630" s="62"/>
    </row>
    <row r="4631" spans="10:10" ht="17.5" x14ac:dyDescent="0.35">
      <c r="J4631" s="62"/>
    </row>
    <row r="4632" spans="10:10" ht="17.5" x14ac:dyDescent="0.35">
      <c r="J4632" s="62"/>
    </row>
    <row r="4633" spans="10:10" ht="17.5" x14ac:dyDescent="0.35">
      <c r="J4633" s="62"/>
    </row>
    <row r="4634" spans="10:10" ht="17.5" x14ac:dyDescent="0.35">
      <c r="J4634" s="62"/>
    </row>
    <row r="4635" spans="10:10" ht="17.5" x14ac:dyDescent="0.35">
      <c r="J4635" s="62"/>
    </row>
    <row r="4636" spans="10:10" ht="17.5" x14ac:dyDescent="0.35">
      <c r="J4636" s="62"/>
    </row>
    <row r="4637" spans="10:10" ht="17.5" x14ac:dyDescent="0.35">
      <c r="J4637" s="62"/>
    </row>
    <row r="4638" spans="10:10" ht="17.5" x14ac:dyDescent="0.35">
      <c r="J4638" s="62"/>
    </row>
    <row r="4639" spans="10:10" ht="17.5" x14ac:dyDescent="0.35">
      <c r="J4639" s="62"/>
    </row>
    <row r="4640" spans="10:10" ht="17.5" x14ac:dyDescent="0.35">
      <c r="J4640" s="62"/>
    </row>
    <row r="4641" spans="10:10" ht="17.5" x14ac:dyDescent="0.35">
      <c r="J4641" s="62"/>
    </row>
    <row r="4642" spans="10:10" ht="17.5" x14ac:dyDescent="0.35">
      <c r="J4642" s="62"/>
    </row>
    <row r="4643" spans="10:10" ht="17.5" x14ac:dyDescent="0.35">
      <c r="J4643" s="62"/>
    </row>
    <row r="4644" spans="10:10" ht="17.5" x14ac:dyDescent="0.35">
      <c r="J4644" s="62"/>
    </row>
    <row r="4645" spans="10:10" ht="17.5" x14ac:dyDescent="0.35">
      <c r="J4645" s="62"/>
    </row>
    <row r="4646" spans="10:10" ht="17.5" x14ac:dyDescent="0.35">
      <c r="J4646" s="62"/>
    </row>
    <row r="4647" spans="10:10" ht="17.5" x14ac:dyDescent="0.35">
      <c r="J4647" s="62"/>
    </row>
    <row r="4648" spans="10:10" ht="17.5" x14ac:dyDescent="0.35">
      <c r="J4648" s="62"/>
    </row>
    <row r="4649" spans="10:10" ht="17.5" x14ac:dyDescent="0.35">
      <c r="J4649" s="62"/>
    </row>
    <row r="4650" spans="10:10" ht="17.5" x14ac:dyDescent="0.35">
      <c r="J4650" s="62"/>
    </row>
    <row r="4651" spans="10:10" ht="17.5" x14ac:dyDescent="0.35">
      <c r="J4651" s="62"/>
    </row>
    <row r="4652" spans="10:10" ht="17.5" x14ac:dyDescent="0.35">
      <c r="J4652" s="62"/>
    </row>
    <row r="4653" spans="10:10" ht="17.5" x14ac:dyDescent="0.35">
      <c r="J4653" s="62"/>
    </row>
    <row r="4654" spans="10:10" ht="17.5" x14ac:dyDescent="0.35">
      <c r="J4654" s="62"/>
    </row>
    <row r="4655" spans="10:10" ht="17.5" x14ac:dyDescent="0.35">
      <c r="J4655" s="62"/>
    </row>
    <row r="4656" spans="10:10" ht="17.5" x14ac:dyDescent="0.35">
      <c r="J4656" s="62"/>
    </row>
    <row r="4657" spans="10:10" ht="17.5" x14ac:dyDescent="0.35">
      <c r="J4657" s="62"/>
    </row>
    <row r="4658" spans="10:10" ht="17.5" x14ac:dyDescent="0.35">
      <c r="J4658" s="62"/>
    </row>
    <row r="4659" spans="10:10" ht="17.5" x14ac:dyDescent="0.35">
      <c r="J4659" s="62"/>
    </row>
    <row r="4660" spans="10:10" ht="17.5" x14ac:dyDescent="0.35">
      <c r="J4660" s="62"/>
    </row>
    <row r="4661" spans="10:10" ht="17.5" x14ac:dyDescent="0.35">
      <c r="J4661" s="62"/>
    </row>
    <row r="4662" spans="10:10" ht="17.5" x14ac:dyDescent="0.35">
      <c r="J4662" s="62"/>
    </row>
    <row r="4663" spans="10:10" ht="17.5" x14ac:dyDescent="0.35">
      <c r="J4663" s="62"/>
    </row>
    <row r="4664" spans="10:10" ht="17.5" x14ac:dyDescent="0.35">
      <c r="J4664" s="62"/>
    </row>
    <row r="4665" spans="10:10" ht="17.5" x14ac:dyDescent="0.35">
      <c r="J4665" s="62"/>
    </row>
    <row r="4666" spans="10:10" ht="17.5" x14ac:dyDescent="0.35">
      <c r="J4666" s="62"/>
    </row>
    <row r="4667" spans="10:10" ht="17.5" x14ac:dyDescent="0.35">
      <c r="J4667" s="62"/>
    </row>
    <row r="4668" spans="10:10" ht="17.5" x14ac:dyDescent="0.35">
      <c r="J4668" s="62"/>
    </row>
    <row r="4669" spans="10:10" ht="17.5" x14ac:dyDescent="0.35">
      <c r="J4669" s="62"/>
    </row>
    <row r="4670" spans="10:10" ht="17.5" x14ac:dyDescent="0.35">
      <c r="J4670" s="62"/>
    </row>
    <row r="4671" spans="10:10" ht="17.5" x14ac:dyDescent="0.35">
      <c r="J4671" s="62"/>
    </row>
    <row r="4672" spans="10:10" ht="17.5" x14ac:dyDescent="0.35">
      <c r="J4672" s="62"/>
    </row>
    <row r="4673" spans="10:10" ht="17.5" x14ac:dyDescent="0.35">
      <c r="J4673" s="62"/>
    </row>
    <row r="4674" spans="10:10" ht="17.5" x14ac:dyDescent="0.35">
      <c r="J4674" s="62"/>
    </row>
    <row r="4675" spans="10:10" ht="17.5" x14ac:dyDescent="0.35">
      <c r="J4675" s="62"/>
    </row>
    <row r="4676" spans="10:10" ht="17.5" x14ac:dyDescent="0.35">
      <c r="J4676" s="62"/>
    </row>
    <row r="4677" spans="10:10" ht="17.5" x14ac:dyDescent="0.35">
      <c r="J4677" s="62"/>
    </row>
    <row r="4678" spans="10:10" ht="17.5" x14ac:dyDescent="0.35">
      <c r="J4678" s="62"/>
    </row>
    <row r="4679" spans="10:10" ht="17.5" x14ac:dyDescent="0.35">
      <c r="J4679" s="62"/>
    </row>
    <row r="4680" spans="10:10" ht="17.5" x14ac:dyDescent="0.35">
      <c r="J4680" s="62"/>
    </row>
    <row r="4681" spans="10:10" ht="17.5" x14ac:dyDescent="0.35">
      <c r="J4681" s="62"/>
    </row>
    <row r="4682" spans="10:10" ht="17.5" x14ac:dyDescent="0.35">
      <c r="J4682" s="62"/>
    </row>
    <row r="4683" spans="10:10" ht="17.5" x14ac:dyDescent="0.35">
      <c r="J4683" s="62"/>
    </row>
    <row r="4684" spans="10:10" ht="17.5" x14ac:dyDescent="0.35">
      <c r="J4684" s="62"/>
    </row>
    <row r="4685" spans="10:10" ht="17.5" x14ac:dyDescent="0.35">
      <c r="J4685" s="62"/>
    </row>
    <row r="4686" spans="10:10" ht="17.5" x14ac:dyDescent="0.35">
      <c r="J4686" s="62"/>
    </row>
    <row r="4687" spans="10:10" ht="17.5" x14ac:dyDescent="0.35">
      <c r="J4687" s="62"/>
    </row>
    <row r="4688" spans="10:10" ht="17.5" x14ac:dyDescent="0.35">
      <c r="J4688" s="62"/>
    </row>
    <row r="4689" spans="10:10" ht="17.5" x14ac:dyDescent="0.35">
      <c r="J4689" s="62"/>
    </row>
    <row r="4690" spans="10:10" ht="17.5" x14ac:dyDescent="0.35">
      <c r="J4690" s="62"/>
    </row>
    <row r="4691" spans="10:10" ht="17.5" x14ac:dyDescent="0.35">
      <c r="J4691" s="62"/>
    </row>
    <row r="4692" spans="10:10" ht="17.5" x14ac:dyDescent="0.35">
      <c r="J4692" s="62"/>
    </row>
    <row r="4693" spans="10:10" ht="17.5" x14ac:dyDescent="0.35">
      <c r="J4693" s="62"/>
    </row>
    <row r="4694" spans="10:10" ht="17.5" x14ac:dyDescent="0.35">
      <c r="J4694" s="62"/>
    </row>
    <row r="4695" spans="10:10" ht="17.5" x14ac:dyDescent="0.35">
      <c r="J4695" s="62"/>
    </row>
    <row r="4696" spans="10:10" ht="17.5" x14ac:dyDescent="0.35">
      <c r="J4696" s="62"/>
    </row>
    <row r="4697" spans="10:10" ht="17.5" x14ac:dyDescent="0.35">
      <c r="J4697" s="62"/>
    </row>
    <row r="4698" spans="10:10" ht="17.5" x14ac:dyDescent="0.35">
      <c r="J4698" s="62"/>
    </row>
    <row r="4699" spans="10:10" ht="17.5" x14ac:dyDescent="0.35">
      <c r="J4699" s="62"/>
    </row>
    <row r="4700" spans="10:10" ht="17.5" x14ac:dyDescent="0.35">
      <c r="J4700" s="62"/>
    </row>
    <row r="4701" spans="10:10" ht="17.5" x14ac:dyDescent="0.35">
      <c r="J4701" s="62"/>
    </row>
    <row r="4702" spans="10:10" ht="17.5" x14ac:dyDescent="0.35">
      <c r="J4702" s="62"/>
    </row>
    <row r="4703" spans="10:10" ht="17.5" x14ac:dyDescent="0.35">
      <c r="J4703" s="62"/>
    </row>
    <row r="4704" spans="10:10" ht="17.5" x14ac:dyDescent="0.35">
      <c r="J4704" s="62"/>
    </row>
    <row r="4705" spans="10:10" ht="17.5" x14ac:dyDescent="0.35">
      <c r="J4705" s="62"/>
    </row>
    <row r="4706" spans="10:10" ht="17.5" x14ac:dyDescent="0.35">
      <c r="J4706" s="62"/>
    </row>
    <row r="4707" spans="10:10" ht="17.5" x14ac:dyDescent="0.35">
      <c r="J4707" s="62"/>
    </row>
    <row r="4708" spans="10:10" ht="17.5" x14ac:dyDescent="0.35">
      <c r="J4708" s="62"/>
    </row>
    <row r="4709" spans="10:10" ht="17.5" x14ac:dyDescent="0.35">
      <c r="J4709" s="62"/>
    </row>
    <row r="4710" spans="10:10" ht="17.5" x14ac:dyDescent="0.35">
      <c r="J4710" s="62"/>
    </row>
    <row r="4711" spans="10:10" ht="17.5" x14ac:dyDescent="0.35">
      <c r="J4711" s="62"/>
    </row>
    <row r="4712" spans="10:10" ht="17.5" x14ac:dyDescent="0.35">
      <c r="J4712" s="62"/>
    </row>
    <row r="4713" spans="10:10" ht="17.5" x14ac:dyDescent="0.35">
      <c r="J4713" s="62"/>
    </row>
    <row r="4714" spans="10:10" ht="17.5" x14ac:dyDescent="0.35">
      <c r="J4714" s="62"/>
    </row>
    <row r="4715" spans="10:10" ht="17.5" x14ac:dyDescent="0.35">
      <c r="J4715" s="62"/>
    </row>
    <row r="4716" spans="10:10" ht="17.5" x14ac:dyDescent="0.35">
      <c r="J4716" s="62"/>
    </row>
    <row r="4717" spans="10:10" ht="17.5" x14ac:dyDescent="0.35">
      <c r="J4717" s="62"/>
    </row>
    <row r="4718" spans="10:10" ht="17.5" x14ac:dyDescent="0.35">
      <c r="J4718" s="62"/>
    </row>
    <row r="4719" spans="10:10" ht="17.5" x14ac:dyDescent="0.35">
      <c r="J4719" s="62"/>
    </row>
    <row r="4720" spans="10:10" ht="17.5" x14ac:dyDescent="0.35">
      <c r="J4720" s="62"/>
    </row>
    <row r="4721" spans="10:10" ht="17.5" x14ac:dyDescent="0.35">
      <c r="J4721" s="62"/>
    </row>
    <row r="4722" spans="10:10" ht="17.5" x14ac:dyDescent="0.35">
      <c r="J4722" s="62"/>
    </row>
    <row r="4723" spans="10:10" ht="17.5" x14ac:dyDescent="0.35">
      <c r="J4723" s="62"/>
    </row>
    <row r="4724" spans="10:10" ht="17.5" x14ac:dyDescent="0.35">
      <c r="J4724" s="62"/>
    </row>
    <row r="4725" spans="10:10" ht="17.5" x14ac:dyDescent="0.35">
      <c r="J4725" s="62"/>
    </row>
    <row r="4726" spans="10:10" ht="17.5" x14ac:dyDescent="0.35">
      <c r="J4726" s="62"/>
    </row>
    <row r="4727" spans="10:10" ht="17.5" x14ac:dyDescent="0.35">
      <c r="J4727" s="62"/>
    </row>
    <row r="4728" spans="10:10" ht="17.5" x14ac:dyDescent="0.35">
      <c r="J4728" s="62"/>
    </row>
    <row r="4729" spans="10:10" ht="17.5" x14ac:dyDescent="0.35">
      <c r="J4729" s="62"/>
    </row>
    <row r="4730" spans="10:10" ht="17.5" x14ac:dyDescent="0.35">
      <c r="J4730" s="62"/>
    </row>
    <row r="4731" spans="10:10" ht="17.5" x14ac:dyDescent="0.35">
      <c r="J4731" s="62"/>
    </row>
    <row r="4732" spans="10:10" ht="17.5" x14ac:dyDescent="0.35">
      <c r="J4732" s="62"/>
    </row>
    <row r="4733" spans="10:10" ht="17.5" x14ac:dyDescent="0.35">
      <c r="J4733" s="62"/>
    </row>
    <row r="4734" spans="10:10" ht="17.5" x14ac:dyDescent="0.35">
      <c r="J4734" s="62"/>
    </row>
    <row r="4735" spans="10:10" ht="17.5" x14ac:dyDescent="0.35">
      <c r="J4735" s="62"/>
    </row>
    <row r="4736" spans="10:10" ht="17.5" x14ac:dyDescent="0.35">
      <c r="J4736" s="62"/>
    </row>
    <row r="4737" spans="10:10" ht="17.5" x14ac:dyDescent="0.35">
      <c r="J4737" s="62"/>
    </row>
    <row r="4738" spans="10:10" ht="17.5" x14ac:dyDescent="0.35">
      <c r="J4738" s="62"/>
    </row>
    <row r="4739" spans="10:10" ht="17.5" x14ac:dyDescent="0.35">
      <c r="J4739" s="62"/>
    </row>
    <row r="4740" spans="10:10" ht="17.5" x14ac:dyDescent="0.35">
      <c r="J4740" s="62"/>
    </row>
    <row r="4741" spans="10:10" ht="17.5" x14ac:dyDescent="0.35">
      <c r="J4741" s="62"/>
    </row>
    <row r="4742" spans="10:10" ht="17.5" x14ac:dyDescent="0.35">
      <c r="J4742" s="62"/>
    </row>
    <row r="4743" spans="10:10" ht="17.5" x14ac:dyDescent="0.35">
      <c r="J4743" s="62"/>
    </row>
    <row r="4744" spans="10:10" ht="17.5" x14ac:dyDescent="0.35">
      <c r="J4744" s="62"/>
    </row>
    <row r="4745" spans="10:10" ht="17.5" x14ac:dyDescent="0.35">
      <c r="J4745" s="62"/>
    </row>
    <row r="4746" spans="10:10" ht="17.5" x14ac:dyDescent="0.35">
      <c r="J4746" s="62"/>
    </row>
    <row r="4747" spans="10:10" ht="17.5" x14ac:dyDescent="0.35">
      <c r="J4747" s="62"/>
    </row>
    <row r="4748" spans="10:10" ht="17.5" x14ac:dyDescent="0.35">
      <c r="J4748" s="62"/>
    </row>
    <row r="4749" spans="10:10" ht="17.5" x14ac:dyDescent="0.35">
      <c r="J4749" s="62"/>
    </row>
    <row r="4750" spans="10:10" ht="17.5" x14ac:dyDescent="0.35">
      <c r="J4750" s="62"/>
    </row>
    <row r="4751" spans="10:10" ht="17.5" x14ac:dyDescent="0.35">
      <c r="J4751" s="62"/>
    </row>
    <row r="4752" spans="10:10" ht="17.5" x14ac:dyDescent="0.35">
      <c r="J4752" s="62"/>
    </row>
    <row r="4753" spans="10:10" ht="17.5" x14ac:dyDescent="0.35">
      <c r="J4753" s="62"/>
    </row>
    <row r="4754" spans="10:10" ht="17.5" x14ac:dyDescent="0.35">
      <c r="J4754" s="62"/>
    </row>
    <row r="4755" spans="10:10" ht="17.5" x14ac:dyDescent="0.35">
      <c r="J4755" s="62"/>
    </row>
    <row r="4756" spans="10:10" ht="17.5" x14ac:dyDescent="0.35">
      <c r="J4756" s="62"/>
    </row>
    <row r="4757" spans="10:10" ht="17.5" x14ac:dyDescent="0.35">
      <c r="J4757" s="62"/>
    </row>
    <row r="4758" spans="10:10" ht="17.5" x14ac:dyDescent="0.35">
      <c r="J4758" s="62"/>
    </row>
    <row r="4759" spans="10:10" ht="17.5" x14ac:dyDescent="0.35">
      <c r="J4759" s="62"/>
    </row>
    <row r="4760" spans="10:10" ht="17.5" x14ac:dyDescent="0.35">
      <c r="J4760" s="62"/>
    </row>
    <row r="4761" spans="10:10" ht="17.5" x14ac:dyDescent="0.35">
      <c r="J4761" s="62"/>
    </row>
    <row r="4762" spans="10:10" ht="17.5" x14ac:dyDescent="0.35">
      <c r="J4762" s="62"/>
    </row>
    <row r="4763" spans="10:10" ht="17.5" x14ac:dyDescent="0.35">
      <c r="J4763" s="62"/>
    </row>
    <row r="4764" spans="10:10" ht="17.5" x14ac:dyDescent="0.35">
      <c r="J4764" s="62"/>
    </row>
    <row r="4765" spans="10:10" ht="17.5" x14ac:dyDescent="0.35">
      <c r="J4765" s="62"/>
    </row>
    <row r="4766" spans="10:10" ht="17.5" x14ac:dyDescent="0.35">
      <c r="J4766" s="62"/>
    </row>
    <row r="4767" spans="10:10" ht="17.5" x14ac:dyDescent="0.35">
      <c r="J4767" s="62"/>
    </row>
    <row r="4768" spans="10:10" ht="17.5" x14ac:dyDescent="0.35">
      <c r="J4768" s="62"/>
    </row>
    <row r="4769" spans="10:10" ht="17.5" x14ac:dyDescent="0.35">
      <c r="J4769" s="62"/>
    </row>
    <row r="4770" spans="10:10" ht="17.5" x14ac:dyDescent="0.35">
      <c r="J4770" s="62"/>
    </row>
    <row r="4771" spans="10:10" ht="17.5" x14ac:dyDescent="0.35">
      <c r="J4771" s="62"/>
    </row>
    <row r="4772" spans="10:10" ht="17.5" x14ac:dyDescent="0.35">
      <c r="J4772" s="62"/>
    </row>
    <row r="4773" spans="10:10" ht="17.5" x14ac:dyDescent="0.35">
      <c r="J4773" s="62"/>
    </row>
    <row r="4774" spans="10:10" ht="17.5" x14ac:dyDescent="0.35">
      <c r="J4774" s="62"/>
    </row>
    <row r="4775" spans="10:10" ht="17.5" x14ac:dyDescent="0.35">
      <c r="J4775" s="62"/>
    </row>
    <row r="4776" spans="10:10" ht="17.5" x14ac:dyDescent="0.35">
      <c r="J4776" s="62"/>
    </row>
    <row r="4777" spans="10:10" ht="17.5" x14ac:dyDescent="0.35">
      <c r="J4777" s="62"/>
    </row>
    <row r="4778" spans="10:10" ht="17.5" x14ac:dyDescent="0.35">
      <c r="J4778" s="62"/>
    </row>
    <row r="4779" spans="10:10" ht="17.5" x14ac:dyDescent="0.35">
      <c r="J4779" s="62"/>
    </row>
    <row r="4780" spans="10:10" ht="17.5" x14ac:dyDescent="0.35">
      <c r="J4780" s="62"/>
    </row>
    <row r="4781" spans="10:10" ht="17.5" x14ac:dyDescent="0.35">
      <c r="J4781" s="62"/>
    </row>
    <row r="4782" spans="10:10" ht="17.5" x14ac:dyDescent="0.35">
      <c r="J4782" s="62"/>
    </row>
    <row r="4783" spans="10:10" ht="17.5" x14ac:dyDescent="0.35">
      <c r="J4783" s="62"/>
    </row>
    <row r="4784" spans="10:10" ht="17.5" x14ac:dyDescent="0.35">
      <c r="J4784" s="62"/>
    </row>
    <row r="4785" spans="10:10" ht="17.5" x14ac:dyDescent="0.35">
      <c r="J4785" s="62"/>
    </row>
    <row r="4786" spans="10:10" ht="17.5" x14ac:dyDescent="0.35">
      <c r="J4786" s="62"/>
    </row>
    <row r="4787" spans="10:10" ht="17.5" x14ac:dyDescent="0.35">
      <c r="J4787" s="62"/>
    </row>
    <row r="4788" spans="10:10" ht="17.5" x14ac:dyDescent="0.35">
      <c r="J4788" s="62"/>
    </row>
    <row r="4789" spans="10:10" ht="17.5" x14ac:dyDescent="0.35">
      <c r="J4789" s="62"/>
    </row>
    <row r="4790" spans="10:10" ht="17.5" x14ac:dyDescent="0.35">
      <c r="J4790" s="62"/>
    </row>
    <row r="4791" spans="10:10" ht="17.5" x14ac:dyDescent="0.35">
      <c r="J4791" s="62"/>
    </row>
    <row r="4792" spans="10:10" ht="17.5" x14ac:dyDescent="0.35">
      <c r="J4792" s="62"/>
    </row>
    <row r="4793" spans="10:10" ht="17.5" x14ac:dyDescent="0.35">
      <c r="J4793" s="62"/>
    </row>
    <row r="4794" spans="10:10" ht="17.5" x14ac:dyDescent="0.35">
      <c r="J4794" s="62"/>
    </row>
    <row r="4795" spans="10:10" ht="17.5" x14ac:dyDescent="0.35">
      <c r="J4795" s="62"/>
    </row>
    <row r="4796" spans="10:10" ht="17.5" x14ac:dyDescent="0.35">
      <c r="J4796" s="62"/>
    </row>
    <row r="4797" spans="10:10" ht="17.5" x14ac:dyDescent="0.35">
      <c r="J4797" s="62"/>
    </row>
    <row r="4798" spans="10:10" ht="17.5" x14ac:dyDescent="0.35">
      <c r="J4798" s="62"/>
    </row>
    <row r="4799" spans="10:10" ht="17.5" x14ac:dyDescent="0.35">
      <c r="J4799" s="62"/>
    </row>
    <row r="4800" spans="10:10" ht="17.5" x14ac:dyDescent="0.35">
      <c r="J4800" s="62"/>
    </row>
    <row r="4801" spans="10:10" ht="17.5" x14ac:dyDescent="0.35">
      <c r="J4801" s="62"/>
    </row>
    <row r="4802" spans="10:10" ht="17.5" x14ac:dyDescent="0.35">
      <c r="J4802" s="62"/>
    </row>
    <row r="4803" spans="10:10" ht="17.5" x14ac:dyDescent="0.35">
      <c r="J4803" s="62"/>
    </row>
    <row r="4804" spans="10:10" ht="17.5" x14ac:dyDescent="0.35">
      <c r="J4804" s="62"/>
    </row>
    <row r="4805" spans="10:10" ht="17.5" x14ac:dyDescent="0.35">
      <c r="J4805" s="62"/>
    </row>
    <row r="4806" spans="10:10" ht="17.5" x14ac:dyDescent="0.35">
      <c r="J4806" s="62"/>
    </row>
    <row r="4807" spans="10:10" ht="17.5" x14ac:dyDescent="0.35">
      <c r="J4807" s="62"/>
    </row>
    <row r="4808" spans="10:10" ht="17.5" x14ac:dyDescent="0.35">
      <c r="J4808" s="62"/>
    </row>
    <row r="4809" spans="10:10" ht="17.5" x14ac:dyDescent="0.35">
      <c r="J4809" s="62"/>
    </row>
    <row r="4810" spans="10:10" ht="17.5" x14ac:dyDescent="0.35">
      <c r="J4810" s="62"/>
    </row>
    <row r="4811" spans="10:10" ht="17.5" x14ac:dyDescent="0.35">
      <c r="J4811" s="62"/>
    </row>
    <row r="4812" spans="10:10" ht="17.5" x14ac:dyDescent="0.35">
      <c r="J4812" s="62"/>
    </row>
    <row r="4813" spans="10:10" ht="17.5" x14ac:dyDescent="0.35">
      <c r="J4813" s="62"/>
    </row>
    <row r="4814" spans="10:10" ht="17.5" x14ac:dyDescent="0.35">
      <c r="J4814" s="62"/>
    </row>
    <row r="4815" spans="10:10" ht="17.5" x14ac:dyDescent="0.35">
      <c r="J4815" s="62"/>
    </row>
    <row r="4816" spans="10:10" ht="17.5" x14ac:dyDescent="0.35">
      <c r="J4816" s="62"/>
    </row>
    <row r="4817" spans="10:10" ht="17.5" x14ac:dyDescent="0.35">
      <c r="J4817" s="62"/>
    </row>
    <row r="4818" spans="10:10" ht="17.5" x14ac:dyDescent="0.35">
      <c r="J4818" s="62"/>
    </row>
    <row r="4819" spans="10:10" ht="17.5" x14ac:dyDescent="0.35">
      <c r="J4819" s="62"/>
    </row>
    <row r="4820" spans="10:10" ht="17.5" x14ac:dyDescent="0.35">
      <c r="J4820" s="62"/>
    </row>
    <row r="4821" spans="10:10" ht="17.5" x14ac:dyDescent="0.35">
      <c r="J4821" s="62"/>
    </row>
    <row r="4822" spans="10:10" ht="17.5" x14ac:dyDescent="0.35">
      <c r="J4822" s="62"/>
    </row>
    <row r="4823" spans="10:10" ht="17.5" x14ac:dyDescent="0.35">
      <c r="J4823" s="62"/>
    </row>
    <row r="4824" spans="10:10" ht="17.5" x14ac:dyDescent="0.35">
      <c r="J4824" s="62"/>
    </row>
    <row r="4825" spans="10:10" ht="17.5" x14ac:dyDescent="0.35">
      <c r="J4825" s="62"/>
    </row>
    <row r="4826" spans="10:10" ht="17.5" x14ac:dyDescent="0.35">
      <c r="J4826" s="62"/>
    </row>
    <row r="4827" spans="10:10" ht="17.5" x14ac:dyDescent="0.35">
      <c r="J4827" s="62"/>
    </row>
    <row r="4828" spans="10:10" ht="17.5" x14ac:dyDescent="0.35">
      <c r="J4828" s="62"/>
    </row>
    <row r="4829" spans="10:10" ht="17.5" x14ac:dyDescent="0.35">
      <c r="J4829" s="62"/>
    </row>
    <row r="4830" spans="10:10" ht="17.5" x14ac:dyDescent="0.35">
      <c r="J4830" s="62"/>
    </row>
    <row r="4831" spans="10:10" ht="17.5" x14ac:dyDescent="0.35">
      <c r="J4831" s="62"/>
    </row>
    <row r="4832" spans="10:10" ht="17.5" x14ac:dyDescent="0.35">
      <c r="J4832" s="62"/>
    </row>
    <row r="4833" spans="10:10" ht="17.5" x14ac:dyDescent="0.35">
      <c r="J4833" s="62"/>
    </row>
    <row r="4834" spans="10:10" ht="17.5" x14ac:dyDescent="0.35">
      <c r="J4834" s="62"/>
    </row>
    <row r="4835" spans="10:10" ht="17.5" x14ac:dyDescent="0.35">
      <c r="J4835" s="62"/>
    </row>
    <row r="4836" spans="10:10" ht="17.5" x14ac:dyDescent="0.35">
      <c r="J4836" s="62"/>
    </row>
    <row r="4837" spans="10:10" ht="17.5" x14ac:dyDescent="0.35">
      <c r="J4837" s="62"/>
    </row>
    <row r="4838" spans="10:10" ht="17.5" x14ac:dyDescent="0.35">
      <c r="J4838" s="62"/>
    </row>
    <row r="4839" spans="10:10" ht="17.5" x14ac:dyDescent="0.35">
      <c r="J4839" s="62"/>
    </row>
    <row r="4840" spans="10:10" ht="17.5" x14ac:dyDescent="0.35">
      <c r="J4840" s="62"/>
    </row>
    <row r="4841" spans="10:10" ht="17.5" x14ac:dyDescent="0.35">
      <c r="J4841" s="62"/>
    </row>
    <row r="4842" spans="10:10" ht="17.5" x14ac:dyDescent="0.35">
      <c r="J4842" s="62"/>
    </row>
    <row r="4843" spans="10:10" ht="17.5" x14ac:dyDescent="0.35">
      <c r="J4843" s="62"/>
    </row>
    <row r="4844" spans="10:10" ht="17.5" x14ac:dyDescent="0.35">
      <c r="J4844" s="62"/>
    </row>
    <row r="4845" spans="10:10" ht="17.5" x14ac:dyDescent="0.35">
      <c r="J4845" s="62"/>
    </row>
    <row r="4846" spans="10:10" ht="17.5" x14ac:dyDescent="0.35">
      <c r="J4846" s="62"/>
    </row>
    <row r="4847" spans="10:10" ht="17.5" x14ac:dyDescent="0.35">
      <c r="J4847" s="62"/>
    </row>
    <row r="4848" spans="10:10" ht="17.5" x14ac:dyDescent="0.35">
      <c r="J4848" s="62"/>
    </row>
    <row r="4849" spans="10:10" ht="17.5" x14ac:dyDescent="0.35">
      <c r="J4849" s="62"/>
    </row>
    <row r="4850" spans="10:10" ht="17.5" x14ac:dyDescent="0.35">
      <c r="J4850" s="62"/>
    </row>
    <row r="4851" spans="10:10" ht="17.5" x14ac:dyDescent="0.35">
      <c r="J4851" s="62"/>
    </row>
    <row r="4852" spans="10:10" ht="17.5" x14ac:dyDescent="0.35">
      <c r="J4852" s="62"/>
    </row>
    <row r="4853" spans="10:10" ht="17.5" x14ac:dyDescent="0.35">
      <c r="J4853" s="62"/>
    </row>
    <row r="4854" spans="10:10" ht="17.5" x14ac:dyDescent="0.35">
      <c r="J4854" s="62"/>
    </row>
    <row r="4855" spans="10:10" ht="17.5" x14ac:dyDescent="0.35">
      <c r="J4855" s="62"/>
    </row>
    <row r="4856" spans="10:10" ht="17.5" x14ac:dyDescent="0.35">
      <c r="J4856" s="62"/>
    </row>
    <row r="4857" spans="10:10" ht="17.5" x14ac:dyDescent="0.35">
      <c r="J4857" s="62"/>
    </row>
    <row r="4858" spans="10:10" ht="17.5" x14ac:dyDescent="0.35">
      <c r="J4858" s="62"/>
    </row>
    <row r="4859" spans="10:10" ht="17.5" x14ac:dyDescent="0.35">
      <c r="J4859" s="62"/>
    </row>
    <row r="4860" spans="10:10" ht="17.5" x14ac:dyDescent="0.35">
      <c r="J4860" s="62"/>
    </row>
    <row r="4861" spans="10:10" ht="17.5" x14ac:dyDescent="0.35">
      <c r="J4861" s="62"/>
    </row>
    <row r="4862" spans="10:10" ht="17.5" x14ac:dyDescent="0.35">
      <c r="J4862" s="62"/>
    </row>
    <row r="4863" spans="10:10" ht="17.5" x14ac:dyDescent="0.35">
      <c r="J4863" s="62"/>
    </row>
    <row r="4864" spans="10:10" ht="17.5" x14ac:dyDescent="0.35">
      <c r="J4864" s="62"/>
    </row>
    <row r="4865" spans="10:10" ht="17.5" x14ac:dyDescent="0.35">
      <c r="J4865" s="62"/>
    </row>
    <row r="4866" spans="10:10" ht="17.5" x14ac:dyDescent="0.35">
      <c r="J4866" s="62"/>
    </row>
    <row r="4867" spans="10:10" ht="17.5" x14ac:dyDescent="0.35">
      <c r="J4867" s="62"/>
    </row>
    <row r="4868" spans="10:10" ht="17.5" x14ac:dyDescent="0.35">
      <c r="J4868" s="62"/>
    </row>
    <row r="4869" spans="10:10" ht="17.5" x14ac:dyDescent="0.35">
      <c r="J4869" s="62"/>
    </row>
    <row r="4870" spans="10:10" ht="17.5" x14ac:dyDescent="0.35">
      <c r="J4870" s="62"/>
    </row>
    <row r="4871" spans="10:10" ht="17.5" x14ac:dyDescent="0.35">
      <c r="J4871" s="62"/>
    </row>
    <row r="4872" spans="10:10" ht="17.5" x14ac:dyDescent="0.35">
      <c r="J4872" s="62"/>
    </row>
    <row r="4873" spans="10:10" ht="17.5" x14ac:dyDescent="0.35">
      <c r="J4873" s="62"/>
    </row>
    <row r="4874" spans="10:10" ht="17.5" x14ac:dyDescent="0.35">
      <c r="J4874" s="62"/>
    </row>
    <row r="4875" spans="10:10" ht="17.5" x14ac:dyDescent="0.35">
      <c r="J4875" s="62"/>
    </row>
    <row r="4876" spans="10:10" ht="17.5" x14ac:dyDescent="0.35">
      <c r="J4876" s="62"/>
    </row>
    <row r="4877" spans="10:10" ht="17.5" x14ac:dyDescent="0.35">
      <c r="J4877" s="62"/>
    </row>
    <row r="4878" spans="10:10" ht="17.5" x14ac:dyDescent="0.35">
      <c r="J4878" s="62"/>
    </row>
    <row r="4879" spans="10:10" ht="17.5" x14ac:dyDescent="0.35">
      <c r="J4879" s="62"/>
    </row>
    <row r="4880" spans="10:10" ht="17.5" x14ac:dyDescent="0.35">
      <c r="J4880" s="62"/>
    </row>
    <row r="4881" spans="10:10" ht="17.5" x14ac:dyDescent="0.35">
      <c r="J4881" s="62"/>
    </row>
    <row r="4882" spans="10:10" ht="17.5" x14ac:dyDescent="0.35">
      <c r="J4882" s="62"/>
    </row>
    <row r="4883" spans="10:10" ht="17.5" x14ac:dyDescent="0.35">
      <c r="J4883" s="62"/>
    </row>
    <row r="4884" spans="10:10" ht="17.5" x14ac:dyDescent="0.35">
      <c r="J4884" s="62"/>
    </row>
    <row r="4885" spans="10:10" ht="17.5" x14ac:dyDescent="0.35">
      <c r="J4885" s="62"/>
    </row>
    <row r="4886" spans="10:10" ht="17.5" x14ac:dyDescent="0.35">
      <c r="J4886" s="62"/>
    </row>
    <row r="4887" spans="10:10" ht="17.5" x14ac:dyDescent="0.35">
      <c r="J4887" s="62"/>
    </row>
    <row r="4888" spans="10:10" ht="17.5" x14ac:dyDescent="0.35">
      <c r="J4888" s="62"/>
    </row>
    <row r="4889" spans="10:10" ht="17.5" x14ac:dyDescent="0.35">
      <c r="J4889" s="62"/>
    </row>
    <row r="4890" spans="10:10" ht="17.5" x14ac:dyDescent="0.35">
      <c r="J4890" s="62"/>
    </row>
    <row r="4891" spans="10:10" ht="17.5" x14ac:dyDescent="0.35">
      <c r="J4891" s="62"/>
    </row>
    <row r="4892" spans="10:10" ht="17.5" x14ac:dyDescent="0.35">
      <c r="J4892" s="62"/>
    </row>
    <row r="4893" spans="10:10" ht="17.5" x14ac:dyDescent="0.35">
      <c r="J4893" s="62"/>
    </row>
    <row r="4894" spans="10:10" ht="17.5" x14ac:dyDescent="0.35">
      <c r="J4894" s="62"/>
    </row>
    <row r="4895" spans="10:10" ht="17.5" x14ac:dyDescent="0.35">
      <c r="J4895" s="62"/>
    </row>
    <row r="4896" spans="10:10" ht="17.5" x14ac:dyDescent="0.35">
      <c r="J4896" s="62"/>
    </row>
    <row r="4897" spans="10:10" ht="17.5" x14ac:dyDescent="0.35">
      <c r="J4897" s="62"/>
    </row>
    <row r="4898" spans="10:10" ht="17.5" x14ac:dyDescent="0.35">
      <c r="J4898" s="62"/>
    </row>
    <row r="4899" spans="10:10" ht="17.5" x14ac:dyDescent="0.35">
      <c r="J4899" s="62"/>
    </row>
    <row r="4900" spans="10:10" ht="17.5" x14ac:dyDescent="0.35">
      <c r="J4900" s="62"/>
    </row>
    <row r="4901" spans="10:10" ht="17.5" x14ac:dyDescent="0.35">
      <c r="J4901" s="62"/>
    </row>
    <row r="4902" spans="10:10" ht="17.5" x14ac:dyDescent="0.35">
      <c r="J4902" s="62"/>
    </row>
    <row r="4903" spans="10:10" ht="17.5" x14ac:dyDescent="0.35">
      <c r="J4903" s="62"/>
    </row>
    <row r="4904" spans="10:10" ht="17.5" x14ac:dyDescent="0.35">
      <c r="J4904" s="62"/>
    </row>
    <row r="4905" spans="10:10" ht="17.5" x14ac:dyDescent="0.35">
      <c r="J4905" s="62"/>
    </row>
    <row r="4906" spans="10:10" ht="17.5" x14ac:dyDescent="0.35">
      <c r="J4906" s="62"/>
    </row>
    <row r="4907" spans="10:10" ht="17.5" x14ac:dyDescent="0.35">
      <c r="J4907" s="62"/>
    </row>
    <row r="4908" spans="10:10" ht="17.5" x14ac:dyDescent="0.35">
      <c r="J4908" s="62"/>
    </row>
    <row r="4909" spans="10:10" ht="17.5" x14ac:dyDescent="0.35">
      <c r="J4909" s="62"/>
    </row>
    <row r="4910" spans="10:10" ht="17.5" x14ac:dyDescent="0.35">
      <c r="J4910" s="62"/>
    </row>
    <row r="4911" spans="10:10" ht="17.5" x14ac:dyDescent="0.35">
      <c r="J4911" s="62"/>
    </row>
    <row r="4912" spans="10:10" ht="17.5" x14ac:dyDescent="0.35">
      <c r="J4912" s="62"/>
    </row>
    <row r="4913" spans="10:10" ht="17.5" x14ac:dyDescent="0.35">
      <c r="J4913" s="62"/>
    </row>
    <row r="4914" spans="10:10" ht="17.5" x14ac:dyDescent="0.35">
      <c r="J4914" s="62"/>
    </row>
    <row r="4915" spans="10:10" ht="17.5" x14ac:dyDescent="0.35">
      <c r="J4915" s="62"/>
    </row>
    <row r="4916" spans="10:10" ht="17.5" x14ac:dyDescent="0.35">
      <c r="J4916" s="62"/>
    </row>
    <row r="4917" spans="10:10" ht="17.5" x14ac:dyDescent="0.35">
      <c r="J4917" s="62"/>
    </row>
    <row r="4918" spans="10:10" ht="17.5" x14ac:dyDescent="0.35">
      <c r="J4918" s="62"/>
    </row>
    <row r="4919" spans="10:10" ht="17.5" x14ac:dyDescent="0.35">
      <c r="J4919" s="62"/>
    </row>
    <row r="4920" spans="10:10" ht="17.5" x14ac:dyDescent="0.35">
      <c r="J4920" s="62"/>
    </row>
    <row r="4921" spans="10:10" ht="17.5" x14ac:dyDescent="0.35">
      <c r="J4921" s="62"/>
    </row>
    <row r="4922" spans="10:10" ht="17.5" x14ac:dyDescent="0.35">
      <c r="J4922" s="62"/>
    </row>
    <row r="4923" spans="10:10" ht="17.5" x14ac:dyDescent="0.35">
      <c r="J4923" s="62"/>
    </row>
    <row r="4924" spans="10:10" ht="17.5" x14ac:dyDescent="0.35">
      <c r="J4924" s="62"/>
    </row>
    <row r="4925" spans="10:10" ht="17.5" x14ac:dyDescent="0.35">
      <c r="J4925" s="62"/>
    </row>
    <row r="4926" spans="10:10" ht="17.5" x14ac:dyDescent="0.35">
      <c r="J4926" s="62"/>
    </row>
    <row r="4927" spans="10:10" ht="17.5" x14ac:dyDescent="0.35">
      <c r="J4927" s="62"/>
    </row>
    <row r="4928" spans="10:10" ht="17.5" x14ac:dyDescent="0.35">
      <c r="J4928" s="62"/>
    </row>
    <row r="4929" spans="10:10" ht="17.5" x14ac:dyDescent="0.35">
      <c r="J4929" s="62"/>
    </row>
    <row r="4930" spans="10:10" ht="17.5" x14ac:dyDescent="0.35">
      <c r="J4930" s="62"/>
    </row>
    <row r="4931" spans="10:10" ht="17.5" x14ac:dyDescent="0.35">
      <c r="J4931" s="62"/>
    </row>
    <row r="4932" spans="10:10" ht="17.5" x14ac:dyDescent="0.35">
      <c r="J4932" s="62"/>
    </row>
    <row r="4933" spans="10:10" ht="17.5" x14ac:dyDescent="0.35">
      <c r="J4933" s="62"/>
    </row>
    <row r="4934" spans="10:10" ht="17.5" x14ac:dyDescent="0.35">
      <c r="J4934" s="62"/>
    </row>
    <row r="4935" spans="10:10" ht="17.5" x14ac:dyDescent="0.35">
      <c r="J4935" s="62"/>
    </row>
    <row r="4936" spans="10:10" ht="17.5" x14ac:dyDescent="0.35">
      <c r="J4936" s="62"/>
    </row>
    <row r="4937" spans="10:10" ht="17.5" x14ac:dyDescent="0.35">
      <c r="J4937" s="62"/>
    </row>
    <row r="4938" spans="10:10" ht="17.5" x14ac:dyDescent="0.35">
      <c r="J4938" s="62"/>
    </row>
    <row r="4939" spans="10:10" ht="17.5" x14ac:dyDescent="0.35">
      <c r="J4939" s="62"/>
    </row>
    <row r="4940" spans="10:10" ht="17.5" x14ac:dyDescent="0.35">
      <c r="J4940" s="62"/>
    </row>
    <row r="4941" spans="10:10" ht="17.5" x14ac:dyDescent="0.35">
      <c r="J4941" s="62"/>
    </row>
    <row r="4942" spans="10:10" ht="17.5" x14ac:dyDescent="0.35">
      <c r="J4942" s="62"/>
    </row>
    <row r="4943" spans="10:10" ht="17.5" x14ac:dyDescent="0.35">
      <c r="J4943" s="62"/>
    </row>
    <row r="4944" spans="10:10" ht="17.5" x14ac:dyDescent="0.35">
      <c r="J4944" s="62"/>
    </row>
    <row r="4945" spans="10:10" ht="17.5" x14ac:dyDescent="0.35">
      <c r="J4945" s="62"/>
    </row>
    <row r="4946" spans="10:10" ht="17.5" x14ac:dyDescent="0.35">
      <c r="J4946" s="62"/>
    </row>
    <row r="4947" spans="10:10" ht="17.5" x14ac:dyDescent="0.35">
      <c r="J4947" s="62"/>
    </row>
    <row r="4948" spans="10:10" ht="17.5" x14ac:dyDescent="0.35">
      <c r="J4948" s="62"/>
    </row>
    <row r="4949" spans="10:10" ht="17.5" x14ac:dyDescent="0.35">
      <c r="J4949" s="62"/>
    </row>
    <row r="4950" spans="10:10" ht="17.5" x14ac:dyDescent="0.35">
      <c r="J4950" s="62"/>
    </row>
    <row r="4951" spans="10:10" ht="17.5" x14ac:dyDescent="0.35">
      <c r="J4951" s="62"/>
    </row>
    <row r="4952" spans="10:10" ht="17.5" x14ac:dyDescent="0.35">
      <c r="J4952" s="62"/>
    </row>
    <row r="4953" spans="10:10" ht="17.5" x14ac:dyDescent="0.35">
      <c r="J4953" s="62"/>
    </row>
    <row r="4954" spans="10:10" ht="17.5" x14ac:dyDescent="0.35">
      <c r="J4954" s="62"/>
    </row>
    <row r="4955" spans="10:10" ht="17.5" x14ac:dyDescent="0.35">
      <c r="J4955" s="62"/>
    </row>
    <row r="4956" spans="10:10" ht="17.5" x14ac:dyDescent="0.35">
      <c r="J4956" s="62"/>
    </row>
    <row r="4957" spans="10:10" ht="17.5" x14ac:dyDescent="0.35">
      <c r="J4957" s="62"/>
    </row>
    <row r="4958" spans="10:10" ht="17.5" x14ac:dyDescent="0.35">
      <c r="J4958" s="62"/>
    </row>
    <row r="4959" spans="10:10" ht="17.5" x14ac:dyDescent="0.35">
      <c r="J4959" s="62"/>
    </row>
    <row r="4960" spans="10:10" ht="17.5" x14ac:dyDescent="0.35">
      <c r="J4960" s="62"/>
    </row>
    <row r="4961" spans="10:10" ht="17.5" x14ac:dyDescent="0.35">
      <c r="J4961" s="62"/>
    </row>
    <row r="4962" spans="10:10" ht="17.5" x14ac:dyDescent="0.35">
      <c r="J4962" s="62"/>
    </row>
    <row r="4963" spans="10:10" ht="17.5" x14ac:dyDescent="0.35">
      <c r="J4963" s="62"/>
    </row>
    <row r="4964" spans="10:10" ht="17.5" x14ac:dyDescent="0.35">
      <c r="J4964" s="62"/>
    </row>
    <row r="4965" spans="10:10" ht="17.5" x14ac:dyDescent="0.35">
      <c r="J4965" s="62"/>
    </row>
    <row r="4966" spans="10:10" ht="17.5" x14ac:dyDescent="0.35">
      <c r="J4966" s="62"/>
    </row>
    <row r="4967" spans="10:10" ht="17.5" x14ac:dyDescent="0.35">
      <c r="J4967" s="62"/>
    </row>
    <row r="4968" spans="10:10" ht="17.5" x14ac:dyDescent="0.35">
      <c r="J4968" s="62"/>
    </row>
    <row r="4969" spans="10:10" ht="17.5" x14ac:dyDescent="0.35">
      <c r="J4969" s="62"/>
    </row>
    <row r="4970" spans="10:10" ht="17.5" x14ac:dyDescent="0.35">
      <c r="J4970" s="62"/>
    </row>
    <row r="4971" spans="10:10" ht="17.5" x14ac:dyDescent="0.35">
      <c r="J4971" s="62"/>
    </row>
    <row r="4972" spans="10:10" ht="17.5" x14ac:dyDescent="0.35">
      <c r="J4972" s="62"/>
    </row>
    <row r="4973" spans="10:10" ht="17.5" x14ac:dyDescent="0.35">
      <c r="J4973" s="62"/>
    </row>
    <row r="4974" spans="10:10" ht="17.5" x14ac:dyDescent="0.35">
      <c r="J4974" s="62"/>
    </row>
    <row r="4975" spans="10:10" ht="17.5" x14ac:dyDescent="0.35">
      <c r="J4975" s="62"/>
    </row>
    <row r="4976" spans="10:10" ht="17.5" x14ac:dyDescent="0.35">
      <c r="J4976" s="62"/>
    </row>
    <row r="4977" spans="10:10" ht="17.5" x14ac:dyDescent="0.35">
      <c r="J4977" s="62"/>
    </row>
    <row r="4978" spans="10:10" ht="17.5" x14ac:dyDescent="0.35">
      <c r="J4978" s="62"/>
    </row>
    <row r="4979" spans="10:10" ht="17.5" x14ac:dyDescent="0.35">
      <c r="J4979" s="62"/>
    </row>
    <row r="4980" spans="10:10" ht="17.5" x14ac:dyDescent="0.35">
      <c r="J4980" s="62"/>
    </row>
    <row r="4981" spans="10:10" ht="17.5" x14ac:dyDescent="0.35">
      <c r="J4981" s="62"/>
    </row>
    <row r="4982" spans="10:10" ht="17.5" x14ac:dyDescent="0.35">
      <c r="J4982" s="62"/>
    </row>
    <row r="4983" spans="10:10" ht="17.5" x14ac:dyDescent="0.35">
      <c r="J4983" s="62"/>
    </row>
    <row r="4984" spans="10:10" ht="17.5" x14ac:dyDescent="0.35">
      <c r="J4984" s="62"/>
    </row>
    <row r="4985" spans="10:10" ht="17.5" x14ac:dyDescent="0.35">
      <c r="J4985" s="62"/>
    </row>
    <row r="4986" spans="10:10" ht="17.5" x14ac:dyDescent="0.35">
      <c r="J4986" s="62"/>
    </row>
    <row r="4987" spans="10:10" ht="17.5" x14ac:dyDescent="0.35">
      <c r="J4987" s="62"/>
    </row>
    <row r="4988" spans="10:10" ht="17.5" x14ac:dyDescent="0.35">
      <c r="J4988" s="62"/>
    </row>
    <row r="4989" spans="10:10" ht="17.5" x14ac:dyDescent="0.35">
      <c r="J4989" s="62"/>
    </row>
    <row r="4990" spans="10:10" ht="17.5" x14ac:dyDescent="0.35">
      <c r="J4990" s="62"/>
    </row>
    <row r="4991" spans="10:10" ht="17.5" x14ac:dyDescent="0.35">
      <c r="J4991" s="62"/>
    </row>
    <row r="4992" spans="10:10" ht="17.5" x14ac:dyDescent="0.35">
      <c r="J4992" s="62"/>
    </row>
    <row r="4993" spans="10:10" ht="17.5" x14ac:dyDescent="0.35">
      <c r="J4993" s="62"/>
    </row>
    <row r="4994" spans="10:10" ht="17.5" x14ac:dyDescent="0.35">
      <c r="J4994" s="62"/>
    </row>
    <row r="4995" spans="10:10" ht="17.5" x14ac:dyDescent="0.35">
      <c r="J4995" s="62"/>
    </row>
    <row r="4996" spans="10:10" ht="17.5" x14ac:dyDescent="0.35">
      <c r="J4996" s="62"/>
    </row>
    <row r="4997" spans="10:10" ht="17.5" x14ac:dyDescent="0.35">
      <c r="J4997" s="62"/>
    </row>
    <row r="4998" spans="10:10" ht="17.5" x14ac:dyDescent="0.35">
      <c r="J4998" s="62"/>
    </row>
    <row r="4999" spans="10:10" ht="17.5" x14ac:dyDescent="0.35">
      <c r="J4999" s="62"/>
    </row>
    <row r="5000" spans="10:10" ht="17.5" x14ac:dyDescent="0.35">
      <c r="J5000" s="62"/>
    </row>
    <row r="5001" spans="10:10" ht="17.5" x14ac:dyDescent="0.35">
      <c r="J5001" s="62"/>
    </row>
    <row r="5002" spans="10:10" ht="17.5" x14ac:dyDescent="0.35">
      <c r="J5002" s="62"/>
    </row>
    <row r="5003" spans="10:10" ht="17.5" x14ac:dyDescent="0.35">
      <c r="J5003" s="62"/>
    </row>
    <row r="5004" spans="10:10" ht="17.5" x14ac:dyDescent="0.35">
      <c r="J5004" s="62"/>
    </row>
    <row r="5005" spans="10:10" ht="17.5" x14ac:dyDescent="0.35">
      <c r="J5005" s="62"/>
    </row>
    <row r="5006" spans="10:10" ht="17.5" x14ac:dyDescent="0.35">
      <c r="J5006" s="62"/>
    </row>
    <row r="5007" spans="10:10" ht="17.5" x14ac:dyDescent="0.35">
      <c r="J5007" s="62"/>
    </row>
    <row r="5008" spans="10:10" ht="17.5" x14ac:dyDescent="0.35">
      <c r="J5008" s="62"/>
    </row>
    <row r="5009" spans="10:10" ht="17.5" x14ac:dyDescent="0.35">
      <c r="J5009" s="62"/>
    </row>
    <row r="5010" spans="10:10" ht="17.5" x14ac:dyDescent="0.35">
      <c r="J5010" s="62"/>
    </row>
    <row r="5011" spans="10:10" ht="17.5" x14ac:dyDescent="0.35">
      <c r="J5011" s="62"/>
    </row>
    <row r="5012" spans="10:10" ht="17.5" x14ac:dyDescent="0.35">
      <c r="J5012" s="62"/>
    </row>
    <row r="5013" spans="10:10" ht="17.5" x14ac:dyDescent="0.35">
      <c r="J5013" s="62"/>
    </row>
    <row r="5014" spans="10:10" ht="17.5" x14ac:dyDescent="0.35">
      <c r="J5014" s="62"/>
    </row>
    <row r="5015" spans="10:10" ht="17.5" x14ac:dyDescent="0.35">
      <c r="J5015" s="62"/>
    </row>
    <row r="5016" spans="10:10" ht="17.5" x14ac:dyDescent="0.35">
      <c r="J5016" s="62"/>
    </row>
    <row r="5017" spans="10:10" ht="17.5" x14ac:dyDescent="0.35">
      <c r="J5017" s="62"/>
    </row>
    <row r="5018" spans="10:10" ht="17.5" x14ac:dyDescent="0.35">
      <c r="J5018" s="62"/>
    </row>
    <row r="5019" spans="10:10" ht="17.5" x14ac:dyDescent="0.35">
      <c r="J5019" s="62"/>
    </row>
    <row r="5020" spans="10:10" ht="17.5" x14ac:dyDescent="0.35">
      <c r="J5020" s="62"/>
    </row>
    <row r="5021" spans="10:10" ht="17.5" x14ac:dyDescent="0.35">
      <c r="J5021" s="62"/>
    </row>
    <row r="5022" spans="10:10" ht="17.5" x14ac:dyDescent="0.35">
      <c r="J5022" s="62"/>
    </row>
    <row r="5023" spans="10:10" ht="17.5" x14ac:dyDescent="0.35">
      <c r="J5023" s="62"/>
    </row>
    <row r="5024" spans="10:10" ht="17.5" x14ac:dyDescent="0.35">
      <c r="J5024" s="62"/>
    </row>
    <row r="5025" spans="10:10" ht="17.5" x14ac:dyDescent="0.35">
      <c r="J5025" s="62"/>
    </row>
    <row r="5026" spans="10:10" ht="17.5" x14ac:dyDescent="0.35">
      <c r="J5026" s="62"/>
    </row>
    <row r="5027" spans="10:10" ht="17.5" x14ac:dyDescent="0.35">
      <c r="J5027" s="62"/>
    </row>
    <row r="5028" spans="10:10" ht="17.5" x14ac:dyDescent="0.35">
      <c r="J5028" s="62"/>
    </row>
    <row r="5029" spans="10:10" ht="17.5" x14ac:dyDescent="0.35">
      <c r="J5029" s="62"/>
    </row>
    <row r="5030" spans="10:10" ht="17.5" x14ac:dyDescent="0.35">
      <c r="J5030" s="62"/>
    </row>
    <row r="5031" spans="10:10" ht="17.5" x14ac:dyDescent="0.35">
      <c r="J5031" s="62"/>
    </row>
    <row r="5032" spans="10:10" ht="17.5" x14ac:dyDescent="0.35">
      <c r="J5032" s="62"/>
    </row>
    <row r="5033" spans="10:10" ht="17.5" x14ac:dyDescent="0.35">
      <c r="J5033" s="62"/>
    </row>
    <row r="5034" spans="10:10" ht="17.5" x14ac:dyDescent="0.35">
      <c r="J5034" s="62"/>
    </row>
    <row r="5035" spans="10:10" ht="17.5" x14ac:dyDescent="0.35">
      <c r="J5035" s="62"/>
    </row>
    <row r="5036" spans="10:10" ht="17.5" x14ac:dyDescent="0.35">
      <c r="J5036" s="62"/>
    </row>
    <row r="5037" spans="10:10" ht="17.5" x14ac:dyDescent="0.35">
      <c r="J5037" s="62"/>
    </row>
    <row r="5038" spans="10:10" ht="17.5" x14ac:dyDescent="0.35">
      <c r="J5038" s="62"/>
    </row>
    <row r="5039" spans="10:10" ht="17.5" x14ac:dyDescent="0.35">
      <c r="J5039" s="62"/>
    </row>
    <row r="5040" spans="10:10" ht="17.5" x14ac:dyDescent="0.35">
      <c r="J5040" s="62"/>
    </row>
    <row r="5041" spans="10:10" ht="17.5" x14ac:dyDescent="0.35">
      <c r="J5041" s="62"/>
    </row>
    <row r="5042" spans="10:10" ht="17.5" x14ac:dyDescent="0.35">
      <c r="J5042" s="62"/>
    </row>
    <row r="5043" spans="10:10" ht="17.5" x14ac:dyDescent="0.35">
      <c r="J5043" s="62"/>
    </row>
    <row r="5044" spans="10:10" ht="17.5" x14ac:dyDescent="0.35">
      <c r="J5044" s="62"/>
    </row>
    <row r="5045" spans="10:10" ht="17.5" x14ac:dyDescent="0.35">
      <c r="J5045" s="62"/>
    </row>
    <row r="5046" spans="10:10" ht="17.5" x14ac:dyDescent="0.35">
      <c r="J5046" s="62"/>
    </row>
    <row r="5047" spans="10:10" ht="17.5" x14ac:dyDescent="0.35">
      <c r="J5047" s="62"/>
    </row>
    <row r="5048" spans="10:10" ht="17.5" x14ac:dyDescent="0.35">
      <c r="J5048" s="62"/>
    </row>
    <row r="5049" spans="10:10" ht="17.5" x14ac:dyDescent="0.35">
      <c r="J5049" s="62"/>
    </row>
    <row r="5050" spans="10:10" ht="17.5" x14ac:dyDescent="0.35">
      <c r="J5050" s="62"/>
    </row>
    <row r="5051" spans="10:10" ht="17.5" x14ac:dyDescent="0.35">
      <c r="J5051" s="62"/>
    </row>
    <row r="5052" spans="10:10" ht="17.5" x14ac:dyDescent="0.35">
      <c r="J5052" s="62"/>
    </row>
    <row r="5053" spans="10:10" ht="17.5" x14ac:dyDescent="0.35">
      <c r="J5053" s="62"/>
    </row>
    <row r="5054" spans="10:10" ht="17.5" x14ac:dyDescent="0.35">
      <c r="J5054" s="62"/>
    </row>
    <row r="5055" spans="10:10" ht="17.5" x14ac:dyDescent="0.35">
      <c r="J5055" s="62"/>
    </row>
    <row r="5056" spans="10:10" ht="17.5" x14ac:dyDescent="0.35">
      <c r="J5056" s="62"/>
    </row>
    <row r="5057" spans="10:10" ht="17.5" x14ac:dyDescent="0.35">
      <c r="J5057" s="62"/>
    </row>
    <row r="5058" spans="10:10" ht="17.5" x14ac:dyDescent="0.35">
      <c r="J5058" s="62"/>
    </row>
    <row r="5059" spans="10:10" ht="17.5" x14ac:dyDescent="0.35">
      <c r="J5059" s="62"/>
    </row>
    <row r="5060" spans="10:10" ht="17.5" x14ac:dyDescent="0.35">
      <c r="J5060" s="62"/>
    </row>
    <row r="5061" spans="10:10" ht="17.5" x14ac:dyDescent="0.35">
      <c r="J5061" s="62"/>
    </row>
    <row r="5062" spans="10:10" ht="17.5" x14ac:dyDescent="0.35">
      <c r="J5062" s="62"/>
    </row>
    <row r="5063" spans="10:10" ht="17.5" x14ac:dyDescent="0.35">
      <c r="J5063" s="62"/>
    </row>
    <row r="5064" spans="10:10" ht="17.5" x14ac:dyDescent="0.35">
      <c r="J5064" s="62"/>
    </row>
    <row r="5065" spans="10:10" ht="17.5" x14ac:dyDescent="0.35">
      <c r="J5065" s="62"/>
    </row>
    <row r="5066" spans="10:10" ht="17.5" x14ac:dyDescent="0.35">
      <c r="J5066" s="62"/>
    </row>
    <row r="5067" spans="10:10" ht="17.5" x14ac:dyDescent="0.35">
      <c r="J5067" s="62"/>
    </row>
    <row r="5068" spans="10:10" ht="17.5" x14ac:dyDescent="0.35">
      <c r="J5068" s="62"/>
    </row>
    <row r="5069" spans="10:10" ht="17.5" x14ac:dyDescent="0.35">
      <c r="J5069" s="62"/>
    </row>
    <row r="5070" spans="10:10" ht="17.5" x14ac:dyDescent="0.35">
      <c r="J5070" s="62"/>
    </row>
    <row r="5071" spans="10:10" ht="17.5" x14ac:dyDescent="0.35">
      <c r="J5071" s="62"/>
    </row>
    <row r="5072" spans="10:10" ht="17.5" x14ac:dyDescent="0.35">
      <c r="J5072" s="62"/>
    </row>
    <row r="5073" spans="10:10" ht="17.5" x14ac:dyDescent="0.35">
      <c r="J5073" s="62"/>
    </row>
    <row r="5074" spans="10:10" ht="17.5" x14ac:dyDescent="0.35">
      <c r="J5074" s="62"/>
    </row>
    <row r="5075" spans="10:10" ht="17.5" x14ac:dyDescent="0.35">
      <c r="J5075" s="62"/>
    </row>
    <row r="5076" spans="10:10" ht="17.5" x14ac:dyDescent="0.35">
      <c r="J5076" s="62"/>
    </row>
    <row r="5077" spans="10:10" ht="17.5" x14ac:dyDescent="0.35">
      <c r="J5077" s="62"/>
    </row>
    <row r="5078" spans="10:10" ht="17.5" x14ac:dyDescent="0.35">
      <c r="J5078" s="62"/>
    </row>
    <row r="5079" spans="10:10" ht="17.5" x14ac:dyDescent="0.35">
      <c r="J5079" s="62"/>
    </row>
    <row r="5080" spans="10:10" ht="17.5" x14ac:dyDescent="0.35">
      <c r="J5080" s="62"/>
    </row>
    <row r="5081" spans="10:10" ht="17.5" x14ac:dyDescent="0.35">
      <c r="J5081" s="62"/>
    </row>
    <row r="5082" spans="10:10" ht="17.5" x14ac:dyDescent="0.35">
      <c r="J5082" s="62"/>
    </row>
    <row r="5083" spans="10:10" ht="17.5" x14ac:dyDescent="0.35">
      <c r="J5083" s="62"/>
    </row>
    <row r="5084" spans="10:10" ht="17.5" x14ac:dyDescent="0.35">
      <c r="J5084" s="62"/>
    </row>
    <row r="5085" spans="10:10" ht="17.5" x14ac:dyDescent="0.35">
      <c r="J5085" s="62"/>
    </row>
    <row r="5086" spans="10:10" ht="17.5" x14ac:dyDescent="0.35">
      <c r="J5086" s="62"/>
    </row>
    <row r="5087" spans="10:10" ht="17.5" x14ac:dyDescent="0.35">
      <c r="J5087" s="62"/>
    </row>
    <row r="5088" spans="10:10" ht="17.5" x14ac:dyDescent="0.35">
      <c r="J5088" s="62"/>
    </row>
    <row r="5089" spans="10:10" ht="17.5" x14ac:dyDescent="0.35">
      <c r="J5089" s="62"/>
    </row>
    <row r="5090" spans="10:10" ht="17.5" x14ac:dyDescent="0.35">
      <c r="J5090" s="62"/>
    </row>
    <row r="5091" spans="10:10" ht="17.5" x14ac:dyDescent="0.35">
      <c r="J5091" s="62"/>
    </row>
    <row r="5092" spans="10:10" ht="17.5" x14ac:dyDescent="0.35">
      <c r="J5092" s="62"/>
    </row>
    <row r="5093" spans="10:10" ht="17.5" x14ac:dyDescent="0.35">
      <c r="J5093" s="62"/>
    </row>
    <row r="5094" spans="10:10" ht="17.5" x14ac:dyDescent="0.35">
      <c r="J5094" s="62"/>
    </row>
    <row r="5095" spans="10:10" ht="17.5" x14ac:dyDescent="0.35">
      <c r="J5095" s="62"/>
    </row>
    <row r="5096" spans="10:10" ht="17.5" x14ac:dyDescent="0.35">
      <c r="J5096" s="62"/>
    </row>
    <row r="5097" spans="10:10" ht="17.5" x14ac:dyDescent="0.35">
      <c r="J5097" s="62"/>
    </row>
    <row r="5098" spans="10:10" ht="17.5" x14ac:dyDescent="0.35">
      <c r="J5098" s="62"/>
    </row>
    <row r="5099" spans="10:10" ht="17.5" x14ac:dyDescent="0.35">
      <c r="J5099" s="62"/>
    </row>
    <row r="5100" spans="10:10" ht="17.5" x14ac:dyDescent="0.35">
      <c r="J5100" s="62"/>
    </row>
    <row r="5101" spans="10:10" ht="17.5" x14ac:dyDescent="0.35">
      <c r="J5101" s="62"/>
    </row>
    <row r="5102" spans="10:10" ht="17.5" x14ac:dyDescent="0.35">
      <c r="J5102" s="62"/>
    </row>
    <row r="5103" spans="10:10" ht="17.5" x14ac:dyDescent="0.35">
      <c r="J5103" s="62"/>
    </row>
    <row r="5104" spans="10:10" ht="17.5" x14ac:dyDescent="0.35">
      <c r="J5104" s="62"/>
    </row>
    <row r="5105" spans="10:10" ht="17.5" x14ac:dyDescent="0.35">
      <c r="J5105" s="62"/>
    </row>
    <row r="5106" spans="10:10" ht="17.5" x14ac:dyDescent="0.35">
      <c r="J5106" s="62"/>
    </row>
    <row r="5107" spans="10:10" ht="17.5" x14ac:dyDescent="0.35">
      <c r="J5107" s="62"/>
    </row>
    <row r="5108" spans="10:10" ht="17.5" x14ac:dyDescent="0.35">
      <c r="J5108" s="62"/>
    </row>
    <row r="5109" spans="10:10" ht="17.5" x14ac:dyDescent="0.35">
      <c r="J5109" s="62"/>
    </row>
    <row r="5110" spans="10:10" ht="17.5" x14ac:dyDescent="0.35">
      <c r="J5110" s="62"/>
    </row>
    <row r="5111" spans="10:10" ht="17.5" x14ac:dyDescent="0.35">
      <c r="J5111" s="62"/>
    </row>
    <row r="5112" spans="10:10" ht="17.5" x14ac:dyDescent="0.35">
      <c r="J5112" s="62"/>
    </row>
    <row r="5113" spans="10:10" ht="17.5" x14ac:dyDescent="0.35">
      <c r="J5113" s="62"/>
    </row>
    <row r="5114" spans="10:10" ht="17.5" x14ac:dyDescent="0.35">
      <c r="J5114" s="62"/>
    </row>
    <row r="5115" spans="10:10" ht="17.5" x14ac:dyDescent="0.35">
      <c r="J5115" s="62"/>
    </row>
    <row r="5116" spans="10:10" ht="17.5" x14ac:dyDescent="0.35">
      <c r="J5116" s="62"/>
    </row>
    <row r="5117" spans="10:10" ht="17.5" x14ac:dyDescent="0.35">
      <c r="J5117" s="62"/>
    </row>
    <row r="5118" spans="10:10" ht="17.5" x14ac:dyDescent="0.35">
      <c r="J5118" s="62"/>
    </row>
    <row r="5119" spans="10:10" ht="17.5" x14ac:dyDescent="0.35">
      <c r="J5119" s="62"/>
    </row>
    <row r="5120" spans="10:10" ht="17.5" x14ac:dyDescent="0.35">
      <c r="J5120" s="62"/>
    </row>
    <row r="5121" spans="10:10" ht="17.5" x14ac:dyDescent="0.35">
      <c r="J5121" s="62"/>
    </row>
    <row r="5122" spans="10:10" ht="17.5" x14ac:dyDescent="0.35">
      <c r="J5122" s="62"/>
    </row>
    <row r="5123" spans="10:10" ht="17.5" x14ac:dyDescent="0.35">
      <c r="J5123" s="62"/>
    </row>
    <row r="5124" spans="10:10" ht="17.5" x14ac:dyDescent="0.35">
      <c r="J5124" s="62"/>
    </row>
    <row r="5125" spans="10:10" ht="17.5" x14ac:dyDescent="0.35">
      <c r="J5125" s="62"/>
    </row>
    <row r="5126" spans="10:10" ht="17.5" x14ac:dyDescent="0.35">
      <c r="J5126" s="62"/>
    </row>
    <row r="5127" spans="10:10" ht="17.5" x14ac:dyDescent="0.35">
      <c r="J5127" s="62"/>
    </row>
    <row r="5128" spans="10:10" ht="17.5" x14ac:dyDescent="0.35">
      <c r="J5128" s="62"/>
    </row>
    <row r="5129" spans="10:10" ht="17.5" x14ac:dyDescent="0.35">
      <c r="J5129" s="62"/>
    </row>
    <row r="5130" spans="10:10" ht="17.5" x14ac:dyDescent="0.35">
      <c r="J5130" s="62"/>
    </row>
    <row r="5131" spans="10:10" ht="17.5" x14ac:dyDescent="0.35">
      <c r="J5131" s="62"/>
    </row>
    <row r="5132" spans="10:10" ht="17.5" x14ac:dyDescent="0.35">
      <c r="J5132" s="62"/>
    </row>
    <row r="5133" spans="10:10" ht="17.5" x14ac:dyDescent="0.35">
      <c r="J5133" s="62"/>
    </row>
    <row r="5134" spans="10:10" ht="17.5" x14ac:dyDescent="0.35">
      <c r="J5134" s="62"/>
    </row>
    <row r="5135" spans="10:10" ht="17.5" x14ac:dyDescent="0.35">
      <c r="J5135" s="62"/>
    </row>
    <row r="5136" spans="10:10" ht="17.5" x14ac:dyDescent="0.35">
      <c r="J5136" s="62"/>
    </row>
    <row r="5137" spans="10:10" ht="17.5" x14ac:dyDescent="0.35">
      <c r="J5137" s="62"/>
    </row>
    <row r="5138" spans="10:10" ht="17.5" x14ac:dyDescent="0.35">
      <c r="J5138" s="62"/>
    </row>
    <row r="5139" spans="10:10" ht="17.5" x14ac:dyDescent="0.35">
      <c r="J5139" s="62"/>
    </row>
    <row r="5140" spans="10:10" ht="17.5" x14ac:dyDescent="0.35">
      <c r="J5140" s="62"/>
    </row>
    <row r="5141" spans="10:10" ht="17.5" x14ac:dyDescent="0.35">
      <c r="J5141" s="62"/>
    </row>
    <row r="5142" spans="10:10" ht="17.5" x14ac:dyDescent="0.35">
      <c r="J5142" s="62"/>
    </row>
    <row r="5143" spans="10:10" ht="17.5" x14ac:dyDescent="0.35">
      <c r="J5143" s="62"/>
    </row>
    <row r="5144" spans="10:10" ht="17.5" x14ac:dyDescent="0.35">
      <c r="J5144" s="62"/>
    </row>
    <row r="5145" spans="10:10" ht="17.5" x14ac:dyDescent="0.35">
      <c r="J5145" s="62"/>
    </row>
    <row r="5146" spans="10:10" ht="17.5" x14ac:dyDescent="0.35">
      <c r="J5146" s="62"/>
    </row>
    <row r="5147" spans="10:10" ht="17.5" x14ac:dyDescent="0.35">
      <c r="J5147" s="62"/>
    </row>
    <row r="5148" spans="10:10" ht="17.5" x14ac:dyDescent="0.35">
      <c r="J5148" s="62"/>
    </row>
    <row r="5149" spans="10:10" ht="17.5" x14ac:dyDescent="0.35">
      <c r="J5149" s="62"/>
    </row>
    <row r="5150" spans="10:10" ht="17.5" x14ac:dyDescent="0.35">
      <c r="J5150" s="62"/>
    </row>
    <row r="5151" spans="10:10" ht="17.5" x14ac:dyDescent="0.35">
      <c r="J5151" s="62"/>
    </row>
    <row r="5152" spans="10:10" ht="17.5" x14ac:dyDescent="0.35">
      <c r="J5152" s="62"/>
    </row>
    <row r="5153" spans="10:10" ht="17.5" x14ac:dyDescent="0.35">
      <c r="J5153" s="62"/>
    </row>
    <row r="5154" spans="10:10" ht="17.5" x14ac:dyDescent="0.35">
      <c r="J5154" s="62"/>
    </row>
    <row r="5155" spans="10:10" ht="17.5" x14ac:dyDescent="0.35">
      <c r="J5155" s="62"/>
    </row>
    <row r="5156" spans="10:10" ht="17.5" x14ac:dyDescent="0.35">
      <c r="J5156" s="62"/>
    </row>
    <row r="5157" spans="10:10" ht="17.5" x14ac:dyDescent="0.35">
      <c r="J5157" s="62"/>
    </row>
    <row r="5158" spans="10:10" ht="17.5" x14ac:dyDescent="0.35">
      <c r="J5158" s="62"/>
    </row>
    <row r="5159" spans="10:10" ht="17.5" x14ac:dyDescent="0.35">
      <c r="J5159" s="62"/>
    </row>
    <row r="5160" spans="10:10" ht="17.5" x14ac:dyDescent="0.35">
      <c r="J5160" s="62"/>
    </row>
    <row r="5161" spans="10:10" ht="17.5" x14ac:dyDescent="0.35">
      <c r="J5161" s="62"/>
    </row>
    <row r="5162" spans="10:10" ht="17.5" x14ac:dyDescent="0.35">
      <c r="J5162" s="62"/>
    </row>
    <row r="5163" spans="10:10" ht="17.5" x14ac:dyDescent="0.35">
      <c r="J5163" s="62"/>
    </row>
    <row r="5164" spans="10:10" ht="17.5" x14ac:dyDescent="0.35">
      <c r="J5164" s="62"/>
    </row>
    <row r="5165" spans="10:10" ht="17.5" x14ac:dyDescent="0.35">
      <c r="J5165" s="62"/>
    </row>
    <row r="5166" spans="10:10" ht="17.5" x14ac:dyDescent="0.35">
      <c r="J5166" s="62"/>
    </row>
    <row r="5167" spans="10:10" ht="17.5" x14ac:dyDescent="0.35">
      <c r="J5167" s="62"/>
    </row>
    <row r="5168" spans="10:10" ht="17.5" x14ac:dyDescent="0.35">
      <c r="J5168" s="62"/>
    </row>
    <row r="5169" spans="10:10" ht="17.5" x14ac:dyDescent="0.35">
      <c r="J5169" s="62"/>
    </row>
    <row r="5170" spans="10:10" ht="17.5" x14ac:dyDescent="0.35">
      <c r="J5170" s="62"/>
    </row>
    <row r="5171" spans="10:10" ht="17.5" x14ac:dyDescent="0.35">
      <c r="J5171" s="62"/>
    </row>
    <row r="5172" spans="10:10" ht="17.5" x14ac:dyDescent="0.35">
      <c r="J5172" s="62"/>
    </row>
    <row r="5173" spans="10:10" ht="17.5" x14ac:dyDescent="0.35">
      <c r="J5173" s="62"/>
    </row>
    <row r="5174" spans="10:10" ht="17.5" x14ac:dyDescent="0.35">
      <c r="J5174" s="62"/>
    </row>
    <row r="5175" spans="10:10" ht="17.5" x14ac:dyDescent="0.35">
      <c r="J5175" s="62"/>
    </row>
    <row r="5176" spans="10:10" ht="17.5" x14ac:dyDescent="0.35">
      <c r="J5176" s="62"/>
    </row>
    <row r="5177" spans="10:10" ht="17.5" x14ac:dyDescent="0.35">
      <c r="J5177" s="62"/>
    </row>
    <row r="5178" spans="10:10" ht="17.5" x14ac:dyDescent="0.35">
      <c r="J5178" s="62"/>
    </row>
    <row r="5179" spans="10:10" ht="17.5" x14ac:dyDescent="0.35">
      <c r="J5179" s="62"/>
    </row>
    <row r="5180" spans="10:10" ht="17.5" x14ac:dyDescent="0.35">
      <c r="J5180" s="62"/>
    </row>
    <row r="5181" spans="10:10" ht="17.5" x14ac:dyDescent="0.35">
      <c r="J5181" s="62"/>
    </row>
    <row r="5182" spans="10:10" ht="17.5" x14ac:dyDescent="0.35">
      <c r="J5182" s="62"/>
    </row>
    <row r="5183" spans="10:10" ht="17.5" x14ac:dyDescent="0.35">
      <c r="J5183" s="62"/>
    </row>
    <row r="5184" spans="10:10" ht="17.5" x14ac:dyDescent="0.35">
      <c r="J5184" s="62"/>
    </row>
    <row r="5185" spans="10:10" ht="17.5" x14ac:dyDescent="0.35">
      <c r="J5185" s="62"/>
    </row>
    <row r="5186" spans="10:10" ht="17.5" x14ac:dyDescent="0.35">
      <c r="J5186" s="62"/>
    </row>
    <row r="5187" spans="10:10" ht="17.5" x14ac:dyDescent="0.35">
      <c r="J5187" s="62"/>
    </row>
    <row r="5188" spans="10:10" ht="17.5" x14ac:dyDescent="0.35">
      <c r="J5188" s="62"/>
    </row>
    <row r="5189" spans="10:10" ht="17.5" x14ac:dyDescent="0.35">
      <c r="J5189" s="62"/>
    </row>
    <row r="5190" spans="10:10" ht="17.5" x14ac:dyDescent="0.35">
      <c r="J5190" s="62"/>
    </row>
    <row r="5191" spans="10:10" ht="17.5" x14ac:dyDescent="0.35">
      <c r="J5191" s="62"/>
    </row>
    <row r="5192" spans="10:10" ht="17.5" x14ac:dyDescent="0.35">
      <c r="J5192" s="62"/>
    </row>
    <row r="5193" spans="10:10" ht="17.5" x14ac:dyDescent="0.35">
      <c r="J5193" s="62"/>
    </row>
    <row r="5194" spans="10:10" ht="17.5" x14ac:dyDescent="0.35">
      <c r="J5194" s="62"/>
    </row>
    <row r="5195" spans="10:10" ht="17.5" x14ac:dyDescent="0.35">
      <c r="J5195" s="62"/>
    </row>
    <row r="5196" spans="10:10" ht="17.5" x14ac:dyDescent="0.35">
      <c r="J5196" s="62"/>
    </row>
    <row r="5197" spans="10:10" ht="17.5" x14ac:dyDescent="0.35">
      <c r="J5197" s="62"/>
    </row>
    <row r="5198" spans="10:10" ht="17.5" x14ac:dyDescent="0.35">
      <c r="J5198" s="62"/>
    </row>
    <row r="5199" spans="10:10" ht="17.5" x14ac:dyDescent="0.35">
      <c r="J5199" s="62"/>
    </row>
    <row r="5200" spans="10:10" ht="17.5" x14ac:dyDescent="0.35">
      <c r="J5200" s="62"/>
    </row>
    <row r="5201" spans="10:10" ht="17.5" x14ac:dyDescent="0.35">
      <c r="J5201" s="62"/>
    </row>
    <row r="5202" spans="10:10" ht="17.5" x14ac:dyDescent="0.35">
      <c r="J5202" s="62"/>
    </row>
    <row r="5203" spans="10:10" ht="17.5" x14ac:dyDescent="0.35">
      <c r="J5203" s="62"/>
    </row>
    <row r="5204" spans="10:10" ht="17.5" x14ac:dyDescent="0.35">
      <c r="J5204" s="62"/>
    </row>
    <row r="5205" spans="10:10" ht="17.5" x14ac:dyDescent="0.35">
      <c r="J5205" s="62"/>
    </row>
    <row r="5206" spans="10:10" ht="17.5" x14ac:dyDescent="0.35">
      <c r="J5206" s="62"/>
    </row>
    <row r="5207" spans="10:10" ht="17.5" x14ac:dyDescent="0.35">
      <c r="J5207" s="62"/>
    </row>
    <row r="5208" spans="10:10" ht="17.5" x14ac:dyDescent="0.35">
      <c r="J5208" s="62"/>
    </row>
    <row r="5209" spans="10:10" ht="17.5" x14ac:dyDescent="0.35">
      <c r="J5209" s="62"/>
    </row>
    <row r="5210" spans="10:10" ht="17.5" x14ac:dyDescent="0.35">
      <c r="J5210" s="62"/>
    </row>
    <row r="5211" spans="10:10" ht="17.5" x14ac:dyDescent="0.35">
      <c r="J5211" s="62"/>
    </row>
    <row r="5212" spans="10:10" ht="17.5" x14ac:dyDescent="0.35">
      <c r="J5212" s="62"/>
    </row>
    <row r="5213" spans="10:10" ht="17.5" x14ac:dyDescent="0.35">
      <c r="J5213" s="62"/>
    </row>
    <row r="5214" spans="10:10" ht="17.5" x14ac:dyDescent="0.35">
      <c r="J5214" s="62"/>
    </row>
    <row r="5215" spans="10:10" ht="17.5" x14ac:dyDescent="0.35">
      <c r="J5215" s="62"/>
    </row>
    <row r="5216" spans="10:10" ht="17.5" x14ac:dyDescent="0.35">
      <c r="J5216" s="62"/>
    </row>
    <row r="5217" spans="10:10" ht="17.5" x14ac:dyDescent="0.35">
      <c r="J5217" s="62"/>
    </row>
    <row r="5218" spans="10:10" ht="17.5" x14ac:dyDescent="0.35">
      <c r="J5218" s="62"/>
    </row>
    <row r="5219" spans="10:10" ht="17.5" x14ac:dyDescent="0.35">
      <c r="J5219" s="62"/>
    </row>
    <row r="5220" spans="10:10" ht="17.5" x14ac:dyDescent="0.35">
      <c r="J5220" s="62"/>
    </row>
    <row r="5221" spans="10:10" ht="17.5" x14ac:dyDescent="0.35">
      <c r="J5221" s="62"/>
    </row>
    <row r="5222" spans="10:10" ht="17.5" x14ac:dyDescent="0.35">
      <c r="J5222" s="62"/>
    </row>
    <row r="5223" spans="10:10" ht="17.5" x14ac:dyDescent="0.35">
      <c r="J5223" s="62"/>
    </row>
    <row r="5224" spans="10:10" ht="17.5" x14ac:dyDescent="0.35">
      <c r="J5224" s="62"/>
    </row>
    <row r="5225" spans="10:10" ht="17.5" x14ac:dyDescent="0.35">
      <c r="J5225" s="62"/>
    </row>
    <row r="5226" spans="10:10" ht="17.5" x14ac:dyDescent="0.35">
      <c r="J5226" s="62"/>
    </row>
    <row r="5227" spans="10:10" ht="17.5" x14ac:dyDescent="0.35">
      <c r="J5227" s="62"/>
    </row>
    <row r="5228" spans="10:10" ht="17.5" x14ac:dyDescent="0.35">
      <c r="J5228" s="62"/>
    </row>
    <row r="5229" spans="10:10" ht="17.5" x14ac:dyDescent="0.35">
      <c r="J5229" s="62"/>
    </row>
    <row r="5230" spans="10:10" ht="17.5" x14ac:dyDescent="0.35">
      <c r="J5230" s="62"/>
    </row>
    <row r="5231" spans="10:10" ht="17.5" x14ac:dyDescent="0.35">
      <c r="J5231" s="62"/>
    </row>
    <row r="5232" spans="10:10" ht="17.5" x14ac:dyDescent="0.35">
      <c r="J5232" s="62"/>
    </row>
    <row r="5233" spans="10:10" ht="17.5" x14ac:dyDescent="0.35">
      <c r="J5233" s="62"/>
    </row>
    <row r="5234" spans="10:10" ht="17.5" x14ac:dyDescent="0.35">
      <c r="J5234" s="62"/>
    </row>
    <row r="5235" spans="10:10" ht="17.5" x14ac:dyDescent="0.35">
      <c r="J5235" s="62"/>
    </row>
    <row r="5236" spans="10:10" ht="17.5" x14ac:dyDescent="0.35">
      <c r="J5236" s="62"/>
    </row>
    <row r="5237" spans="10:10" ht="17.5" x14ac:dyDescent="0.35">
      <c r="J5237" s="62"/>
    </row>
    <row r="5238" spans="10:10" ht="17.5" x14ac:dyDescent="0.35">
      <c r="J5238" s="62"/>
    </row>
    <row r="5239" spans="10:10" ht="17.5" x14ac:dyDescent="0.35">
      <c r="J5239" s="62"/>
    </row>
    <row r="5240" spans="10:10" ht="17.5" x14ac:dyDescent="0.35">
      <c r="J5240" s="62"/>
    </row>
    <row r="5241" spans="10:10" ht="17.5" x14ac:dyDescent="0.35">
      <c r="J5241" s="62"/>
    </row>
    <row r="5242" spans="10:10" ht="17.5" x14ac:dyDescent="0.35">
      <c r="J5242" s="62"/>
    </row>
    <row r="5243" spans="10:10" ht="17.5" x14ac:dyDescent="0.35">
      <c r="J5243" s="62"/>
    </row>
    <row r="5244" spans="10:10" ht="17.5" x14ac:dyDescent="0.35">
      <c r="J5244" s="62"/>
    </row>
    <row r="5245" spans="10:10" ht="17.5" x14ac:dyDescent="0.35">
      <c r="J5245" s="62"/>
    </row>
    <row r="5246" spans="10:10" ht="17.5" x14ac:dyDescent="0.35">
      <c r="J5246" s="62"/>
    </row>
    <row r="5247" spans="10:10" ht="17.5" x14ac:dyDescent="0.35">
      <c r="J5247" s="62"/>
    </row>
    <row r="5248" spans="10:10" ht="17.5" x14ac:dyDescent="0.35">
      <c r="J5248" s="62"/>
    </row>
    <row r="5249" spans="10:10" ht="17.5" x14ac:dyDescent="0.35">
      <c r="J5249" s="62"/>
    </row>
    <row r="5250" spans="10:10" ht="17.5" x14ac:dyDescent="0.35">
      <c r="J5250" s="62"/>
    </row>
    <row r="5251" spans="10:10" ht="17.5" x14ac:dyDescent="0.35">
      <c r="J5251" s="62"/>
    </row>
    <row r="5252" spans="10:10" ht="17.5" x14ac:dyDescent="0.35">
      <c r="J5252" s="62"/>
    </row>
    <row r="5253" spans="10:10" ht="17.5" x14ac:dyDescent="0.35">
      <c r="J5253" s="62"/>
    </row>
    <row r="5254" spans="10:10" ht="17.5" x14ac:dyDescent="0.35">
      <c r="J5254" s="62"/>
    </row>
    <row r="5255" spans="10:10" ht="17.5" x14ac:dyDescent="0.35">
      <c r="J5255" s="62"/>
    </row>
    <row r="5256" spans="10:10" ht="17.5" x14ac:dyDescent="0.35">
      <c r="J5256" s="62"/>
    </row>
    <row r="5257" spans="10:10" ht="17.5" x14ac:dyDescent="0.35">
      <c r="J5257" s="62"/>
    </row>
    <row r="5258" spans="10:10" ht="17.5" x14ac:dyDescent="0.35">
      <c r="J5258" s="62"/>
    </row>
    <row r="5259" spans="10:10" ht="17.5" x14ac:dyDescent="0.35">
      <c r="J5259" s="62"/>
    </row>
    <row r="5260" spans="10:10" ht="17.5" x14ac:dyDescent="0.35">
      <c r="J5260" s="62"/>
    </row>
    <row r="5261" spans="10:10" ht="17.5" x14ac:dyDescent="0.35">
      <c r="J5261" s="62"/>
    </row>
    <row r="5262" spans="10:10" ht="17.5" x14ac:dyDescent="0.35">
      <c r="J5262" s="62"/>
    </row>
    <row r="5263" spans="10:10" ht="17.5" x14ac:dyDescent="0.35">
      <c r="J5263" s="62"/>
    </row>
    <row r="5264" spans="10:10" ht="17.5" x14ac:dyDescent="0.35">
      <c r="J5264" s="62"/>
    </row>
    <row r="5265" spans="10:10" ht="17.5" x14ac:dyDescent="0.35">
      <c r="J5265" s="62"/>
    </row>
    <row r="5266" spans="10:10" ht="17.5" x14ac:dyDescent="0.35">
      <c r="J5266" s="62"/>
    </row>
    <row r="5267" spans="10:10" ht="17.5" x14ac:dyDescent="0.35">
      <c r="J5267" s="62"/>
    </row>
    <row r="5268" spans="10:10" ht="17.5" x14ac:dyDescent="0.35">
      <c r="J5268" s="62"/>
    </row>
    <row r="5269" spans="10:10" ht="17.5" x14ac:dyDescent="0.35">
      <c r="J5269" s="62"/>
    </row>
    <row r="5270" spans="10:10" ht="17.5" x14ac:dyDescent="0.35">
      <c r="J5270" s="62"/>
    </row>
    <row r="5271" spans="10:10" ht="17.5" x14ac:dyDescent="0.35">
      <c r="J5271" s="62"/>
    </row>
    <row r="5272" spans="10:10" ht="17.5" x14ac:dyDescent="0.35">
      <c r="J5272" s="62"/>
    </row>
    <row r="5273" spans="10:10" ht="17.5" x14ac:dyDescent="0.35">
      <c r="J5273" s="62"/>
    </row>
    <row r="5274" spans="10:10" ht="17.5" x14ac:dyDescent="0.35">
      <c r="J5274" s="62"/>
    </row>
    <row r="5275" spans="10:10" ht="17.5" x14ac:dyDescent="0.35">
      <c r="J5275" s="62"/>
    </row>
    <row r="5276" spans="10:10" ht="17.5" x14ac:dyDescent="0.35">
      <c r="J5276" s="62"/>
    </row>
    <row r="5277" spans="10:10" ht="17.5" x14ac:dyDescent="0.35">
      <c r="J5277" s="62"/>
    </row>
    <row r="5278" spans="10:10" ht="17.5" x14ac:dyDescent="0.35">
      <c r="J5278" s="62"/>
    </row>
    <row r="5279" spans="10:10" ht="17.5" x14ac:dyDescent="0.35">
      <c r="J5279" s="62"/>
    </row>
    <row r="5280" spans="10:10" ht="17.5" x14ac:dyDescent="0.35">
      <c r="J5280" s="62"/>
    </row>
    <row r="5281" spans="10:10" ht="17.5" x14ac:dyDescent="0.35">
      <c r="J5281" s="62"/>
    </row>
    <row r="5282" spans="10:10" ht="17.5" x14ac:dyDescent="0.35">
      <c r="J5282" s="62"/>
    </row>
    <row r="5283" spans="10:10" ht="17.5" x14ac:dyDescent="0.35">
      <c r="J5283" s="62"/>
    </row>
    <row r="5284" spans="10:10" ht="17.5" x14ac:dyDescent="0.35">
      <c r="J5284" s="62"/>
    </row>
    <row r="5285" spans="10:10" ht="17.5" x14ac:dyDescent="0.35">
      <c r="J5285" s="62"/>
    </row>
    <row r="5286" spans="10:10" ht="17.5" x14ac:dyDescent="0.35">
      <c r="J5286" s="62"/>
    </row>
    <row r="5287" spans="10:10" ht="17.5" x14ac:dyDescent="0.35">
      <c r="J5287" s="62"/>
    </row>
    <row r="5288" spans="10:10" ht="17.5" x14ac:dyDescent="0.35">
      <c r="J5288" s="62"/>
    </row>
    <row r="5289" spans="10:10" ht="17.5" x14ac:dyDescent="0.35">
      <c r="J5289" s="62"/>
    </row>
    <row r="5290" spans="10:10" ht="17.5" x14ac:dyDescent="0.35">
      <c r="J5290" s="62"/>
    </row>
    <row r="5291" spans="10:10" ht="17.5" x14ac:dyDescent="0.35">
      <c r="J5291" s="62"/>
    </row>
    <row r="5292" spans="10:10" ht="17.5" x14ac:dyDescent="0.35">
      <c r="J5292" s="62"/>
    </row>
    <row r="5293" spans="10:10" ht="17.5" x14ac:dyDescent="0.35">
      <c r="J5293" s="62"/>
    </row>
    <row r="5294" spans="10:10" ht="17.5" x14ac:dyDescent="0.35">
      <c r="J5294" s="62"/>
    </row>
    <row r="5295" spans="10:10" ht="17.5" x14ac:dyDescent="0.35">
      <c r="J5295" s="62"/>
    </row>
    <row r="5296" spans="10:10" ht="17.5" x14ac:dyDescent="0.35">
      <c r="J5296" s="62"/>
    </row>
    <row r="5297" spans="10:10" ht="17.5" x14ac:dyDescent="0.35">
      <c r="J5297" s="62"/>
    </row>
    <row r="5298" spans="10:10" ht="17.5" x14ac:dyDescent="0.35">
      <c r="J5298" s="62"/>
    </row>
    <row r="5299" spans="10:10" ht="17.5" x14ac:dyDescent="0.35">
      <c r="J5299" s="62"/>
    </row>
    <row r="5300" spans="10:10" ht="17.5" x14ac:dyDescent="0.35">
      <c r="J5300" s="62"/>
    </row>
    <row r="5301" spans="10:10" ht="17.5" x14ac:dyDescent="0.35">
      <c r="J5301" s="62"/>
    </row>
    <row r="5302" spans="10:10" ht="17.5" x14ac:dyDescent="0.35">
      <c r="J5302" s="62"/>
    </row>
    <row r="5303" spans="10:10" ht="17.5" x14ac:dyDescent="0.35">
      <c r="J5303" s="62"/>
    </row>
    <row r="5304" spans="10:10" ht="17.5" x14ac:dyDescent="0.35">
      <c r="J5304" s="62"/>
    </row>
    <row r="5305" spans="10:10" ht="17.5" x14ac:dyDescent="0.35">
      <c r="J5305" s="62"/>
    </row>
    <row r="5306" spans="10:10" ht="17.5" x14ac:dyDescent="0.35">
      <c r="J5306" s="62"/>
    </row>
    <row r="5307" spans="10:10" ht="17.5" x14ac:dyDescent="0.35">
      <c r="J5307" s="62"/>
    </row>
    <row r="5308" spans="10:10" ht="17.5" x14ac:dyDescent="0.35">
      <c r="J5308" s="62"/>
    </row>
    <row r="5309" spans="10:10" ht="17.5" x14ac:dyDescent="0.35">
      <c r="J5309" s="62"/>
    </row>
  </sheetData>
  <mergeCells count="24">
    <mergeCell ref="H1:M1"/>
    <mergeCell ref="A1:E1"/>
    <mergeCell ref="O9:O10"/>
    <mergeCell ref="P9:P10"/>
    <mergeCell ref="Q9:Q10"/>
    <mergeCell ref="W9:W10"/>
    <mergeCell ref="N9:N10"/>
    <mergeCell ref="C9:C10"/>
    <mergeCell ref="B9:B10"/>
    <mergeCell ref="D9:D10"/>
    <mergeCell ref="E9:E10"/>
    <mergeCell ref="F9:F10"/>
    <mergeCell ref="G9:G10"/>
    <mergeCell ref="H9:H10"/>
    <mergeCell ref="I9:I10"/>
    <mergeCell ref="J9:J10"/>
    <mergeCell ref="M9:M10"/>
    <mergeCell ref="H6:J6"/>
    <mergeCell ref="H7:J7"/>
    <mergeCell ref="N4:R4"/>
    <mergeCell ref="N3:R3"/>
    <mergeCell ref="H3:J3"/>
    <mergeCell ref="H4:J4"/>
    <mergeCell ref="H5:J5"/>
  </mergeCells>
  <phoneticPr fontId="0" type="noConversion"/>
  <printOptions horizontalCentered="1" verticalCentered="1"/>
  <pageMargins left="0.17" right="0.75" top="0.17" bottom="0.17" header="0.17" footer="0.17"/>
  <pageSetup orientation="portrait" r:id="rId1"/>
  <headerFooter alignWithMargins="0">
    <oddHeader>&amp;A</oddHeader>
    <oddFooter>Page &amp;P</oddFooter>
  </headerFooter>
  <rowBreaks count="8" manualBreakCount="8">
    <brk id="116" min="1" max="22" man="1"/>
    <brk id="148" min="1" max="22" man="1"/>
    <brk id="163" min="1" max="22" man="1"/>
    <brk id="193" min="1" max="22" man="1"/>
    <brk id="204" min="1" max="22" man="1"/>
    <brk id="218" min="1" max="22" man="1"/>
    <brk id="320" min="1" max="22" man="1"/>
    <brk id="368" min="1" max="22" man="1"/>
  </rowBreaks>
  <drawing r:id="rId2"/>
  <legacyDrawing r:id="rId3"/>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ublished="0"/>
  <dimension ref="A1:I2162"/>
  <sheetViews>
    <sheetView view="pageBreakPreview" topLeftCell="A92" zoomScale="44" zoomScaleNormal="70" zoomScaleSheetLayoutView="50" zoomScalePageLayoutView="70" workbookViewId="0">
      <selection activeCell="J8" sqref="J8"/>
    </sheetView>
  </sheetViews>
  <sheetFormatPr defaultColWidth="11.453125" defaultRowHeight="20" x14ac:dyDescent="0.4"/>
  <cols>
    <col min="1" max="1" width="109.453125" style="66" customWidth="1"/>
    <col min="2" max="2" width="17" style="90" customWidth="1"/>
    <col min="3" max="3" width="16.453125" style="90" customWidth="1"/>
    <col min="4" max="4" width="16.81640625" style="90" customWidth="1"/>
    <col min="5" max="5" width="17.453125" style="67" customWidth="1"/>
    <col min="6" max="6" width="10.6328125" style="113" customWidth="1"/>
    <col min="7" max="7" width="0.81640625" style="113" customWidth="1"/>
    <col min="8" max="8" width="14.81640625" style="120" customWidth="1"/>
  </cols>
  <sheetData>
    <row r="1" spans="1:8" ht="41.25" customHeight="1" x14ac:dyDescent="0.9">
      <c r="A1" s="78" t="s">
        <v>356</v>
      </c>
    </row>
    <row r="2" spans="1:8" ht="37.5" customHeight="1" x14ac:dyDescent="0.7">
      <c r="A2" s="159" t="s">
        <v>62</v>
      </c>
      <c r="B2" s="159"/>
      <c r="C2" s="159"/>
      <c r="D2" s="159"/>
      <c r="E2" s="159"/>
      <c r="F2" s="159"/>
      <c r="G2" s="159"/>
      <c r="H2" s="159"/>
    </row>
    <row r="3" spans="1:8" ht="18.75" customHeight="1" x14ac:dyDescent="0.4"/>
    <row r="4" spans="1:8" ht="55.5" customHeight="1" x14ac:dyDescent="0.25">
      <c r="A4" s="160" t="s">
        <v>1636</v>
      </c>
      <c r="B4" s="160"/>
      <c r="C4" s="160"/>
      <c r="D4" s="160"/>
      <c r="E4" s="160"/>
      <c r="F4" s="160"/>
      <c r="G4" s="160"/>
      <c r="H4" s="160"/>
    </row>
    <row r="6" spans="1:8" ht="30" customHeight="1" x14ac:dyDescent="0.4">
      <c r="A6" s="69" t="s">
        <v>357</v>
      </c>
      <c r="B6" s="91" t="s">
        <v>267</v>
      </c>
      <c r="C6" s="91" t="s">
        <v>721</v>
      </c>
      <c r="D6" s="99" t="s">
        <v>358</v>
      </c>
      <c r="E6" s="70" t="s">
        <v>359</v>
      </c>
      <c r="F6" s="161" t="s">
        <v>256</v>
      </c>
      <c r="G6" s="161"/>
      <c r="H6" s="161"/>
    </row>
    <row r="7" spans="1:8" ht="30" customHeight="1" x14ac:dyDescent="0.5">
      <c r="A7" s="73" t="str">
        <f>'Master Book'!E11</f>
        <v>HVAC Dispatch Fee  (whatever County or City you Live)</v>
      </c>
      <c r="B7" s="92">
        <f>'Master Book'!H11</f>
        <v>189</v>
      </c>
      <c r="C7" s="97">
        <f>'Master Book'!I11</f>
        <v>89</v>
      </c>
      <c r="D7" s="100">
        <f>'Master Book'!J11</f>
        <v>49</v>
      </c>
      <c r="E7" s="74" t="str">
        <f>'Master Book'!D11</f>
        <v>10001</v>
      </c>
      <c r="F7" s="76">
        <f>'Master Book'!F11</f>
        <v>0.5</v>
      </c>
      <c r="G7" s="114" t="s">
        <v>1131</v>
      </c>
      <c r="H7" s="121">
        <f>'Master Book'!P11</f>
        <v>0</v>
      </c>
    </row>
    <row r="8" spans="1:8" ht="30" customHeight="1" x14ac:dyDescent="0.5">
      <c r="A8" s="73" t="str">
        <f>'Master Book'!E12</f>
        <v xml:space="preserve">Precision tune-up  AC / HP / GF   </v>
      </c>
      <c r="B8" s="92">
        <f>'Master Book'!H12</f>
        <v>308.26885880077373</v>
      </c>
      <c r="C8" s="97">
        <f>'Master Book'!I12</f>
        <v>205.51257253384915</v>
      </c>
      <c r="D8" s="100" t="str">
        <f>'Master Book'!J12</f>
        <v>Incl.</v>
      </c>
      <c r="E8" s="74" t="str">
        <f>'Master Book'!D12</f>
        <v>10002</v>
      </c>
      <c r="F8" s="76">
        <f>'Master Book'!F12</f>
        <v>0.5</v>
      </c>
      <c r="G8" s="114" t="s">
        <v>1131</v>
      </c>
      <c r="H8" s="121">
        <f>'Master Book'!P12</f>
        <v>0</v>
      </c>
    </row>
    <row r="9" spans="1:8" ht="30" customHeight="1" x14ac:dyDescent="0.5">
      <c r="A9" s="73" t="str">
        <f>'Master Book'!E13</f>
        <v>Precision tune-up Oil Furnace / Boiler</v>
      </c>
      <c r="B9" s="92">
        <f>'Master Book'!H13</f>
        <v>308.26885880077373</v>
      </c>
      <c r="C9" s="97">
        <f>'Master Book'!I13</f>
        <v>205.51257253384915</v>
      </c>
      <c r="D9" s="100" t="str">
        <f>'Master Book'!J13</f>
        <v>Incl.</v>
      </c>
      <c r="E9" s="74" t="str">
        <f>'Master Book'!D13</f>
        <v>10003</v>
      </c>
      <c r="F9" s="76">
        <f>'Master Book'!F13</f>
        <v>0.5</v>
      </c>
      <c r="G9" s="114" t="s">
        <v>1131</v>
      </c>
      <c r="H9" s="121">
        <f>'Master Book'!P13</f>
        <v>0</v>
      </c>
    </row>
    <row r="10" spans="1:8" ht="30" customHeight="1" x14ac:dyDescent="0.5">
      <c r="A10" s="73" t="str">
        <f>'Master Book'!E14</f>
        <v>Precision tune-up "NTI"  up to 200 BTUs gas boiler with gasket kit</v>
      </c>
      <c r="B10" s="92">
        <f>'Master Book'!H14</f>
        <v>828.59078820116065</v>
      </c>
      <c r="C10" s="97">
        <f>'Master Book'!I14</f>
        <v>654.45635880077373</v>
      </c>
      <c r="D10" s="100" t="str">
        <f>'Master Book'!J14</f>
        <v>$100 add</v>
      </c>
      <c r="E10" s="74" t="str">
        <f>'Master Book'!D14</f>
        <v>10004</v>
      </c>
      <c r="F10" s="76">
        <f>'Master Book'!F14</f>
        <v>0.75</v>
      </c>
      <c r="G10" s="114" t="s">
        <v>1131</v>
      </c>
      <c r="H10" s="121">
        <f>'Master Book'!P14</f>
        <v>75</v>
      </c>
    </row>
    <row r="11" spans="1:8" ht="30" customHeight="1" x14ac:dyDescent="0.5">
      <c r="A11" s="73" t="str">
        <f>'Master Book'!E15</f>
        <v>Additional Diagnostic Fee level 1</v>
      </c>
      <c r="B11" s="92">
        <f>'Master Book'!H15</f>
        <v>154.13442940038686</v>
      </c>
      <c r="C11" s="97">
        <f>'Master Book'!I15</f>
        <v>102.75628626692458</v>
      </c>
      <c r="D11" s="100">
        <f>'Master Book'!J15</f>
        <v>87.342843326885884</v>
      </c>
      <c r="E11" s="74" t="str">
        <f>'Master Book'!D15</f>
        <v>10005</v>
      </c>
      <c r="F11" s="76">
        <f>'Master Book'!F15</f>
        <v>0.25</v>
      </c>
      <c r="G11" s="114" t="s">
        <v>1131</v>
      </c>
      <c r="H11" s="121">
        <f>'Master Book'!P15</f>
        <v>0</v>
      </c>
    </row>
    <row r="12" spans="1:8" ht="30" customHeight="1" x14ac:dyDescent="0.5">
      <c r="A12" s="73" t="str">
        <f>'Master Book'!E16</f>
        <v>Additional Diagnostic Fee level 2</v>
      </c>
      <c r="B12" s="92">
        <f>'Master Book'!H16</f>
        <v>308.26885880077373</v>
      </c>
      <c r="C12" s="97">
        <f>'Master Book'!I16</f>
        <v>205.51257253384915</v>
      </c>
      <c r="D12" s="100">
        <f>'Master Book'!J16</f>
        <v>174.68568665377177</v>
      </c>
      <c r="E12" s="74" t="str">
        <f>'Master Book'!D16</f>
        <v>10006</v>
      </c>
      <c r="F12" s="76">
        <f>'Master Book'!F16</f>
        <v>0.5</v>
      </c>
      <c r="G12" s="114" t="s">
        <v>1131</v>
      </c>
      <c r="H12" s="121">
        <f>'Master Book'!P16</f>
        <v>0</v>
      </c>
    </row>
    <row r="13" spans="1:8" ht="30" customHeight="1" x14ac:dyDescent="0.5">
      <c r="A13" s="73" t="str">
        <f>'Master Book'!E17</f>
        <v>Additional Diagnostic Fee level 3</v>
      </c>
      <c r="B13" s="92">
        <f>'Master Book'!H17</f>
        <v>462.40328820116059</v>
      </c>
      <c r="C13" s="97">
        <f>'Master Book'!I17</f>
        <v>308.26885880077373</v>
      </c>
      <c r="D13" s="100">
        <f>'Master Book'!J17</f>
        <v>262.02852998065765</v>
      </c>
      <c r="E13" s="74" t="str">
        <f>'Master Book'!D17</f>
        <v>10007</v>
      </c>
      <c r="F13" s="76">
        <f>'Master Book'!F17</f>
        <v>0.75</v>
      </c>
      <c r="G13" s="114" t="s">
        <v>1131</v>
      </c>
      <c r="H13" s="121">
        <f>'Master Book'!P17</f>
        <v>0</v>
      </c>
    </row>
    <row r="14" spans="1:8" ht="30" customHeight="1" x14ac:dyDescent="0.5">
      <c r="A14" s="73" t="str">
        <f>'Master Book'!E18</f>
        <v>Whole House Comfort Checkup  "Blower Door"</v>
      </c>
      <c r="B14" s="92">
        <f>'Master Book'!H18</f>
        <v>199</v>
      </c>
      <c r="C14" s="97">
        <f>'Master Book'!I18</f>
        <v>199</v>
      </c>
      <c r="D14" s="100">
        <f>'Master Book'!J18</f>
        <v>159</v>
      </c>
      <c r="E14" s="74" t="str">
        <f>'Master Book'!D18</f>
        <v>10008</v>
      </c>
      <c r="F14" s="76">
        <f>'Master Book'!F18</f>
        <v>0</v>
      </c>
      <c r="G14" s="114" t="s">
        <v>1131</v>
      </c>
      <c r="H14" s="121">
        <f>'Master Book'!P18</f>
        <v>125</v>
      </c>
    </row>
    <row r="15" spans="1:8" ht="30" customHeight="1" x14ac:dyDescent="0.5">
      <c r="A15" s="73" t="str">
        <f>'Master Book'!E19</f>
        <v>BPI Home Energy Audit</v>
      </c>
      <c r="B15" s="92">
        <f>'Master Book'!H19</f>
        <v>816.34</v>
      </c>
      <c r="C15" s="97">
        <f>'Master Book'!I19</f>
        <v>816.34</v>
      </c>
      <c r="D15" s="100">
        <f>'Master Book'!J19</f>
        <v>693.88900000000001</v>
      </c>
      <c r="E15" s="74" t="str">
        <f>'Master Book'!D19</f>
        <v>10009</v>
      </c>
      <c r="F15" s="76">
        <f>'Master Book'!F19</f>
        <v>0</v>
      </c>
      <c r="G15" s="114" t="s">
        <v>1131</v>
      </c>
      <c r="H15" s="121">
        <f>'Master Book'!P19</f>
        <v>392</v>
      </c>
    </row>
    <row r="16" spans="1:8" ht="30" customHeight="1" x14ac:dyDescent="0.5">
      <c r="A16" s="73" t="str">
        <f>'Master Book'!E20</f>
        <v>Cool / Heat MAXX System Eff testing</v>
      </c>
      <c r="B16" s="92">
        <f>'Master Book'!H20</f>
        <v>616.53771760154746</v>
      </c>
      <c r="C16" s="97">
        <f>'Master Book'!I20</f>
        <v>411.0251450676983</v>
      </c>
      <c r="D16" s="100">
        <f>'Master Book'!J20</f>
        <v>349.37137330754354</v>
      </c>
      <c r="E16" s="74" t="str">
        <f>'Master Book'!D20</f>
        <v>10010</v>
      </c>
      <c r="F16" s="76">
        <f>'Master Book'!F20</f>
        <v>1</v>
      </c>
      <c r="G16" s="114" t="s">
        <v>1131</v>
      </c>
      <c r="H16" s="121">
        <f>'Master Book'!P20</f>
        <v>0</v>
      </c>
    </row>
    <row r="17" spans="1:8" ht="30" customHeight="1" x14ac:dyDescent="0.5">
      <c r="A17" s="73" t="str">
        <f>'Master Book'!E21</f>
        <v>USA Ultimate Savings Agreement - per yr.</v>
      </c>
      <c r="B17" s="92">
        <f>'Master Book'!H21</f>
        <v>195</v>
      </c>
      <c r="C17" s="97">
        <f>'Master Book'!I21</f>
        <v>195</v>
      </c>
      <c r="D17" s="100">
        <f>'Master Book'!J21</f>
        <v>195</v>
      </c>
      <c r="E17" s="74" t="str">
        <f>'Master Book'!D21</f>
        <v>10011</v>
      </c>
      <c r="F17" s="76">
        <f>'Master Book'!F21</f>
        <v>1</v>
      </c>
      <c r="G17" s="114" t="s">
        <v>1131</v>
      </c>
      <c r="H17" s="121">
        <f>'Master Book'!P21</f>
        <v>0</v>
      </c>
    </row>
    <row r="18" spans="1:8" ht="30" customHeight="1" x14ac:dyDescent="0.5">
      <c r="A18" s="73" t="str">
        <f>'Master Book'!E22</f>
        <v>USA: Additional HVAC system adder</v>
      </c>
      <c r="B18" s="92">
        <f>'Master Book'!H22</f>
        <v>60</v>
      </c>
      <c r="C18" s="97">
        <f>'Master Book'!I22</f>
        <v>60</v>
      </c>
      <c r="D18" s="100">
        <f>'Master Book'!J22</f>
        <v>60</v>
      </c>
      <c r="E18" s="74" t="str">
        <f>'Master Book'!D22</f>
        <v>10012</v>
      </c>
      <c r="F18" s="76">
        <f>'Master Book'!F22</f>
        <v>0.16800000000000001</v>
      </c>
      <c r="G18" s="114" t="s">
        <v>1131</v>
      </c>
      <c r="H18" s="121">
        <f>'Master Book'!P22</f>
        <v>0</v>
      </c>
    </row>
    <row r="19" spans="1:8" ht="30" customHeight="1" x14ac:dyDescent="0.5">
      <c r="A19" s="73" t="str">
        <f>'Master Book'!E23</f>
        <v xml:space="preserve">USA: Oil fired HVAC equipment adder </v>
      </c>
      <c r="B19" s="92">
        <f>'Master Book'!H23</f>
        <v>60</v>
      </c>
      <c r="C19" s="97">
        <f>'Master Book'!I23</f>
        <v>60</v>
      </c>
      <c r="D19" s="100">
        <f>'Master Book'!J23</f>
        <v>60</v>
      </c>
      <c r="E19" s="74" t="str">
        <f>'Master Book'!D23</f>
        <v>10013</v>
      </c>
      <c r="F19" s="76">
        <f>'Master Book'!F23</f>
        <v>0.16800000000000001</v>
      </c>
      <c r="G19" s="114" t="s">
        <v>1131</v>
      </c>
      <c r="H19" s="121">
        <f>'Master Book'!P23</f>
        <v>0</v>
      </c>
    </row>
    <row r="20" spans="1:8" ht="30" customHeight="1" x14ac:dyDescent="0.5">
      <c r="A20" s="73" t="str">
        <f>'Master Book'!E24</f>
        <v>Commercial Diagnostic - Level A</v>
      </c>
      <c r="B20" s="92">
        <f>'Master Book'!H24</f>
        <v>80.149903288201173</v>
      </c>
      <c r="C20" s="97">
        <f>'Master Book'!I24</f>
        <v>53.43326885880078</v>
      </c>
      <c r="D20" s="100">
        <f>'Master Book'!J24</f>
        <v>53.43326885880078</v>
      </c>
      <c r="E20" s="74" t="str">
        <f>'Master Book'!D24</f>
        <v>10014</v>
      </c>
      <c r="F20" s="76">
        <f>'Master Book'!F24</f>
        <v>0.13</v>
      </c>
      <c r="G20" s="114" t="s">
        <v>1131</v>
      </c>
      <c r="H20" s="121">
        <f>'Master Book'!P24</f>
        <v>0</v>
      </c>
    </row>
    <row r="21" spans="1:8" ht="30" customHeight="1" x14ac:dyDescent="0.5">
      <c r="A21" s="73" t="str">
        <f>'Master Book'!E25</f>
        <v>Commercial Diagnostic - Level B</v>
      </c>
      <c r="B21" s="92">
        <f>'Master Book'!H25</f>
        <v>154.13442940038686</v>
      </c>
      <c r="C21" s="97">
        <f>'Master Book'!I25</f>
        <v>102.75628626692458</v>
      </c>
      <c r="D21" s="100">
        <f>'Master Book'!J25</f>
        <v>102.75628626692458</v>
      </c>
      <c r="E21" s="74" t="str">
        <f>'Master Book'!D25</f>
        <v>10015</v>
      </c>
      <c r="F21" s="76">
        <f>'Master Book'!F25</f>
        <v>0.25</v>
      </c>
      <c r="G21" s="114" t="s">
        <v>1131</v>
      </c>
      <c r="H21" s="121">
        <f>'Master Book'!P25</f>
        <v>0</v>
      </c>
    </row>
    <row r="22" spans="1:8" ht="30" customHeight="1" x14ac:dyDescent="0.5">
      <c r="A22" s="73" t="str">
        <f>'Master Book'!E26</f>
        <v>Commercial Diagnostic - Level C</v>
      </c>
      <c r="B22" s="92">
        <f>'Master Book'!H26</f>
        <v>203.45744680851067</v>
      </c>
      <c r="C22" s="97">
        <f>'Master Book'!I26</f>
        <v>135.63829787234044</v>
      </c>
      <c r="D22" s="100">
        <f>'Master Book'!J26</f>
        <v>135.63829787234044</v>
      </c>
      <c r="E22" s="74" t="str">
        <f>'Master Book'!D26</f>
        <v>10016</v>
      </c>
      <c r="F22" s="76">
        <f>'Master Book'!F26</f>
        <v>0.33</v>
      </c>
      <c r="G22" s="114" t="s">
        <v>1131</v>
      </c>
      <c r="H22" s="121">
        <f>'Master Book'!P26</f>
        <v>0</v>
      </c>
    </row>
    <row r="23" spans="1:8" ht="30" customHeight="1" x14ac:dyDescent="0.5">
      <c r="A23" s="73" t="str">
        <f>'Master Book'!E27</f>
        <v>Commercial Diagnostic - Level D</v>
      </c>
      <c r="B23" s="92">
        <f>'Master Book'!H27</f>
        <v>308.26885880077373</v>
      </c>
      <c r="C23" s="97">
        <f>'Master Book'!I27</f>
        <v>205.51257253384915</v>
      </c>
      <c r="D23" s="100">
        <f>'Master Book'!J27</f>
        <v>205.51257253384915</v>
      </c>
      <c r="E23" s="74" t="str">
        <f>'Master Book'!D27</f>
        <v>10017</v>
      </c>
      <c r="F23" s="76">
        <f>'Master Book'!F27</f>
        <v>0.5</v>
      </c>
      <c r="G23" s="114" t="s">
        <v>1131</v>
      </c>
      <c r="H23" s="121">
        <f>'Master Book'!P27</f>
        <v>0</v>
      </c>
    </row>
    <row r="24" spans="1:8" ht="30" customHeight="1" x14ac:dyDescent="0.5">
      <c r="A24" s="73" t="str">
        <f>'Master Book'!E28</f>
        <v>Commercial Diagnostic - Level E</v>
      </c>
      <c r="B24" s="92">
        <f>'Master Book'!H28</f>
        <v>388.41876208897486</v>
      </c>
      <c r="C24" s="97">
        <f>'Master Book'!I28</f>
        <v>258.94584139264992</v>
      </c>
      <c r="D24" s="100">
        <f>'Master Book'!J28</f>
        <v>258.94584139264992</v>
      </c>
      <c r="E24" s="74" t="str">
        <f>'Master Book'!D28</f>
        <v>10018</v>
      </c>
      <c r="F24" s="76">
        <f>'Master Book'!F28</f>
        <v>0.63</v>
      </c>
      <c r="G24" s="114" t="s">
        <v>1131</v>
      </c>
      <c r="H24" s="121">
        <f>'Master Book'!P28</f>
        <v>0</v>
      </c>
    </row>
    <row r="25" spans="1:8" ht="30" customHeight="1" x14ac:dyDescent="0.5">
      <c r="A25" s="73" t="str">
        <f>'Master Book'!E29</f>
        <v>Commercial Diagnostic - Level F</v>
      </c>
      <c r="B25" s="92">
        <f>'Master Book'!H29</f>
        <v>462.40328820116059</v>
      </c>
      <c r="C25" s="97">
        <f>'Master Book'!I29</f>
        <v>308.26885880077373</v>
      </c>
      <c r="D25" s="100">
        <f>'Master Book'!J29</f>
        <v>308.26885880077373</v>
      </c>
      <c r="E25" s="74" t="str">
        <f>'Master Book'!D29</f>
        <v>10019</v>
      </c>
      <c r="F25" s="76">
        <f>'Master Book'!F29</f>
        <v>0.75</v>
      </c>
      <c r="G25" s="114" t="s">
        <v>1131</v>
      </c>
      <c r="H25" s="121">
        <f>'Master Book'!P29</f>
        <v>0</v>
      </c>
    </row>
    <row r="26" spans="1:8" ht="30" customHeight="1" x14ac:dyDescent="0.5">
      <c r="A26" s="73" t="str">
        <f>'Master Book'!E30</f>
        <v>Commercial Diagnostic - Level G</v>
      </c>
      <c r="B26" s="92">
        <f>'Master Book'!H30</f>
        <v>542.55319148936178</v>
      </c>
      <c r="C26" s="97">
        <f>'Master Book'!I30</f>
        <v>361.7021276595745</v>
      </c>
      <c r="D26" s="100">
        <f>'Master Book'!J30</f>
        <v>361.7021276595745</v>
      </c>
      <c r="E26" s="74" t="str">
        <f>'Master Book'!D30</f>
        <v>10020</v>
      </c>
      <c r="F26" s="76">
        <f>'Master Book'!F30</f>
        <v>0.88</v>
      </c>
      <c r="G26" s="114" t="s">
        <v>1131</v>
      </c>
      <c r="H26" s="121">
        <f>'Master Book'!P30</f>
        <v>0</v>
      </c>
    </row>
    <row r="27" spans="1:8" ht="30" customHeight="1" x14ac:dyDescent="0.5">
      <c r="A27" s="73" t="str">
        <f>'Master Book'!E31</f>
        <v>Commercial Diagnostic - Level H</v>
      </c>
      <c r="B27" s="92">
        <f>'Master Book'!H31</f>
        <v>616.53771760154746</v>
      </c>
      <c r="C27" s="97">
        <f>'Master Book'!I31</f>
        <v>411.0251450676983</v>
      </c>
      <c r="D27" s="100">
        <f>'Master Book'!J31</f>
        <v>411.0251450676983</v>
      </c>
      <c r="E27" s="74" t="str">
        <f>'Master Book'!D31</f>
        <v>10021</v>
      </c>
      <c r="F27" s="76">
        <f>'Master Book'!F31</f>
        <v>1</v>
      </c>
      <c r="G27" s="114" t="s">
        <v>1131</v>
      </c>
      <c r="H27" s="121">
        <f>'Master Book'!P31</f>
        <v>0</v>
      </c>
    </row>
    <row r="28" spans="1:8" ht="30" customHeight="1" x14ac:dyDescent="0.5">
      <c r="A28" s="73"/>
      <c r="B28" s="92"/>
      <c r="C28" s="97"/>
      <c r="D28" s="100"/>
      <c r="E28" s="74"/>
      <c r="F28" s="76"/>
      <c r="G28" s="114"/>
      <c r="H28" s="121"/>
    </row>
    <row r="29" spans="1:8" ht="30" customHeight="1" x14ac:dyDescent="0.5">
      <c r="A29" s="73"/>
      <c r="B29" s="92"/>
      <c r="C29" s="97"/>
      <c r="D29" s="100"/>
      <c r="E29" s="74"/>
      <c r="F29" s="76"/>
      <c r="G29" s="114"/>
      <c r="H29" s="121"/>
    </row>
    <row r="30" spans="1:8" ht="30" customHeight="1" x14ac:dyDescent="0.5">
      <c r="A30" s="73"/>
      <c r="B30" s="92"/>
      <c r="C30" s="97"/>
      <c r="D30" s="100"/>
      <c r="E30" s="74"/>
      <c r="F30" s="76"/>
      <c r="G30" s="114"/>
      <c r="H30" s="121"/>
    </row>
    <row r="31" spans="1:8" ht="30" customHeight="1" x14ac:dyDescent="0.5">
      <c r="A31" s="73"/>
      <c r="B31" s="92"/>
      <c r="C31" s="97"/>
      <c r="D31" s="100"/>
      <c r="E31" s="74"/>
      <c r="F31" s="76"/>
      <c r="G31" s="114"/>
      <c r="H31" s="121"/>
    </row>
    <row r="32" spans="1:8" ht="30" customHeight="1" x14ac:dyDescent="0.5">
      <c r="A32" s="73"/>
      <c r="B32" s="92"/>
      <c r="C32" s="97"/>
      <c r="D32" s="100"/>
      <c r="E32" s="74"/>
      <c r="F32" s="76"/>
      <c r="G32" s="114"/>
      <c r="H32" s="121"/>
    </row>
    <row r="33" spans="1:9" ht="30" customHeight="1" x14ac:dyDescent="0.5">
      <c r="A33" s="73"/>
      <c r="B33" s="92"/>
      <c r="C33" s="97"/>
      <c r="D33" s="100"/>
      <c r="E33" s="75"/>
      <c r="F33" s="76"/>
      <c r="G33" s="77"/>
      <c r="H33" s="121"/>
    </row>
    <row r="34" spans="1:9" ht="30" customHeight="1" x14ac:dyDescent="0.5">
      <c r="A34" s="73"/>
      <c r="B34" s="92"/>
      <c r="C34" s="97"/>
      <c r="D34" s="100"/>
      <c r="E34" s="75"/>
      <c r="F34" s="76"/>
      <c r="G34" s="77"/>
      <c r="H34" s="121"/>
    </row>
    <row r="35" spans="1:9" ht="30" customHeight="1" x14ac:dyDescent="0.5">
      <c r="A35" s="73"/>
      <c r="B35" s="92"/>
      <c r="C35" s="97"/>
      <c r="D35" s="100"/>
      <c r="E35" s="75"/>
      <c r="F35" s="76"/>
      <c r="G35" s="77"/>
      <c r="H35" s="121"/>
    </row>
    <row r="36" spans="1:9" ht="30" customHeight="1" x14ac:dyDescent="0.5">
      <c r="A36" s="73"/>
      <c r="B36" s="92"/>
      <c r="C36" s="97"/>
      <c r="D36" s="100"/>
      <c r="E36" s="75"/>
      <c r="F36" s="76"/>
      <c r="G36" s="77"/>
      <c r="H36" s="121"/>
    </row>
    <row r="37" spans="1:9" ht="30" customHeight="1" x14ac:dyDescent="0.4">
      <c r="A37" s="71"/>
      <c r="B37" s="93"/>
      <c r="C37" s="98"/>
      <c r="D37" s="101"/>
      <c r="E37" s="72"/>
      <c r="F37" s="76"/>
      <c r="G37" s="77"/>
      <c r="H37" s="121"/>
    </row>
    <row r="38" spans="1:9" ht="30" customHeight="1" x14ac:dyDescent="0.4">
      <c r="A38" s="71"/>
      <c r="B38" s="93"/>
      <c r="C38" s="98"/>
      <c r="D38" s="101"/>
      <c r="E38" s="72"/>
      <c r="F38" s="76"/>
      <c r="G38" s="77"/>
      <c r="H38" s="121"/>
    </row>
    <row r="39" spans="1:9" ht="30" customHeight="1" x14ac:dyDescent="0.4">
      <c r="A39" s="71"/>
      <c r="B39" s="93"/>
      <c r="C39" s="98"/>
      <c r="D39" s="101"/>
      <c r="E39" s="72"/>
      <c r="F39" s="76"/>
      <c r="G39" s="77"/>
      <c r="H39" s="121"/>
    </row>
    <row r="40" spans="1:9" ht="30" customHeight="1" x14ac:dyDescent="0.4">
      <c r="A40" s="71"/>
      <c r="B40" s="93"/>
      <c r="C40" s="98"/>
      <c r="D40" s="101"/>
      <c r="E40" s="72"/>
      <c r="F40" s="76"/>
      <c r="G40" s="77"/>
      <c r="H40" s="121"/>
    </row>
    <row r="41" spans="1:9" ht="30" customHeight="1" x14ac:dyDescent="0.4">
      <c r="A41" s="71"/>
      <c r="B41" s="94"/>
      <c r="C41" s="94"/>
      <c r="D41" s="101"/>
      <c r="E41" s="72"/>
      <c r="F41" s="76"/>
      <c r="G41" s="77"/>
      <c r="H41" s="121"/>
    </row>
    <row r="42" spans="1:9" ht="30" customHeight="1" x14ac:dyDescent="0.4">
      <c r="A42" s="71"/>
      <c r="B42" s="94"/>
      <c r="C42" s="94"/>
      <c r="D42" s="101"/>
      <c r="E42" s="72"/>
      <c r="F42" s="76"/>
      <c r="G42" s="77"/>
      <c r="H42" s="121"/>
    </row>
    <row r="43" spans="1:9" ht="30" customHeight="1" x14ac:dyDescent="0.4">
      <c r="A43" s="79"/>
      <c r="B43" s="95"/>
      <c r="C43" s="95"/>
      <c r="D43" s="102"/>
      <c r="E43" s="80"/>
      <c r="F43" s="81"/>
      <c r="G43" s="82"/>
      <c r="H43" s="123"/>
    </row>
    <row r="44" spans="1:9" s="65" customFormat="1" ht="30" customHeight="1" x14ac:dyDescent="0.4">
      <c r="A44" s="83"/>
      <c r="B44" s="96"/>
      <c r="C44" s="96"/>
      <c r="D44" s="96"/>
      <c r="E44" s="84"/>
      <c r="F44" s="82"/>
      <c r="G44" s="82"/>
      <c r="H44" s="124"/>
    </row>
    <row r="45" spans="1:9" ht="38.25" customHeight="1" x14ac:dyDescent="0.25">
      <c r="A45" s="157" t="s">
        <v>360</v>
      </c>
      <c r="B45" s="157"/>
      <c r="C45" s="157"/>
      <c r="D45" s="157"/>
      <c r="E45" s="157"/>
      <c r="F45" s="157"/>
      <c r="G45" s="157"/>
      <c r="H45" s="157"/>
    </row>
    <row r="46" spans="1:9" ht="134.25" customHeight="1" x14ac:dyDescent="0.25">
      <c r="A46" s="158" t="s">
        <v>1635</v>
      </c>
      <c r="B46" s="158"/>
      <c r="C46" s="158"/>
      <c r="D46" s="158"/>
      <c r="E46" s="158"/>
      <c r="F46" s="158"/>
      <c r="G46" s="158"/>
      <c r="H46" s="158"/>
      <c r="I46" s="68"/>
    </row>
    <row r="47" spans="1:9" ht="41.25" customHeight="1" x14ac:dyDescent="0.9">
      <c r="A47" s="78" t="s">
        <v>269</v>
      </c>
    </row>
    <row r="48" spans="1:9" ht="37.5" customHeight="1" x14ac:dyDescent="0.7">
      <c r="A48" s="159" t="s">
        <v>30</v>
      </c>
      <c r="B48" s="159"/>
      <c r="C48" s="159"/>
      <c r="D48" s="159"/>
      <c r="E48" s="159"/>
      <c r="F48" s="159"/>
      <c r="G48" s="159"/>
      <c r="H48" s="159"/>
    </row>
    <row r="49" spans="1:8" ht="18.75" customHeight="1" x14ac:dyDescent="0.4"/>
    <row r="50" spans="1:8" ht="55.5" customHeight="1" x14ac:dyDescent="0.25">
      <c r="A50" s="160" t="s">
        <v>1637</v>
      </c>
      <c r="B50" s="160"/>
      <c r="C50" s="160"/>
      <c r="D50" s="160"/>
      <c r="E50" s="160"/>
      <c r="F50" s="160"/>
      <c r="G50" s="160"/>
      <c r="H50" s="160"/>
    </row>
    <row r="52" spans="1:8" ht="30" customHeight="1" x14ac:dyDescent="0.4">
      <c r="A52" s="69" t="s">
        <v>357</v>
      </c>
      <c r="B52" s="91" t="s">
        <v>267</v>
      </c>
      <c r="C52" s="91" t="s">
        <v>721</v>
      </c>
      <c r="D52" s="99" t="s">
        <v>358</v>
      </c>
      <c r="E52" s="70" t="s">
        <v>359</v>
      </c>
      <c r="F52" s="161" t="s">
        <v>256</v>
      </c>
      <c r="G52" s="161"/>
      <c r="H52" s="161"/>
    </row>
    <row r="53" spans="1:8" ht="30" customHeight="1" x14ac:dyDescent="0.5">
      <c r="A53" s="73" t="str">
        <f>'Master Book'!E32</f>
        <v xml:space="preserve">Repair connection minor </v>
      </c>
      <c r="B53" s="92">
        <f>'Master Book'!H32</f>
        <v>338.68135880077375</v>
      </c>
      <c r="C53" s="97">
        <f>'Master Book'!I32</f>
        <v>235.92507253384915</v>
      </c>
      <c r="D53" s="100">
        <f>'Master Book'!J32</f>
        <v>200.53631165377178</v>
      </c>
      <c r="E53" s="74" t="str">
        <f>'Master Book'!D32</f>
        <v>10101</v>
      </c>
      <c r="F53" s="76">
        <f>'Master Book'!F32</f>
        <v>0.5</v>
      </c>
      <c r="G53" s="114" t="s">
        <v>1131</v>
      </c>
      <c r="H53" s="121">
        <f>'Master Book'!P32</f>
        <v>5</v>
      </c>
    </row>
    <row r="54" spans="1:8" ht="30" customHeight="1" x14ac:dyDescent="0.5">
      <c r="A54" s="73" t="str">
        <f>'Master Book'!E33</f>
        <v>Repair connection major</v>
      </c>
      <c r="B54" s="92">
        <f>'Master Book'!H33</f>
        <v>564.05328820116063</v>
      </c>
      <c r="C54" s="97">
        <f>'Master Book'!I33</f>
        <v>409.91885880077371</v>
      </c>
      <c r="D54" s="100">
        <f>'Master Book'!J33</f>
        <v>348.43102998065763</v>
      </c>
      <c r="E54" s="74" t="str">
        <f>'Master Book'!D33</f>
        <v>10102</v>
      </c>
      <c r="F54" s="76">
        <f>'Master Book'!F33</f>
        <v>0.75</v>
      </c>
      <c r="G54" s="114" t="s">
        <v>1131</v>
      </c>
      <c r="H54" s="121">
        <f>'Master Book'!P33</f>
        <v>20</v>
      </c>
    </row>
    <row r="55" spans="1:8" ht="30" customHeight="1" x14ac:dyDescent="0.5">
      <c r="A55" s="73" t="str">
        <f>'Master Book'!E34</f>
        <v>Locate short in wiring minor</v>
      </c>
      <c r="B55" s="92">
        <f>'Master Book'!H34</f>
        <v>308.26885880077373</v>
      </c>
      <c r="C55" s="97">
        <f>'Master Book'!I34</f>
        <v>205.51257253384915</v>
      </c>
      <c r="D55" s="100">
        <f>'Master Book'!J34</f>
        <v>174.68568665377177</v>
      </c>
      <c r="E55" s="74" t="str">
        <f>'Master Book'!D34</f>
        <v>10103</v>
      </c>
      <c r="F55" s="76">
        <f>'Master Book'!F34</f>
        <v>0.5</v>
      </c>
      <c r="G55" s="114" t="s">
        <v>1131</v>
      </c>
      <c r="H55" s="121">
        <f>'Master Book'!P34</f>
        <v>0</v>
      </c>
    </row>
    <row r="56" spans="1:8" ht="30" customHeight="1" x14ac:dyDescent="0.5">
      <c r="A56" s="73" t="str">
        <f>'Master Book'!E35</f>
        <v>Locate short in wiring major</v>
      </c>
      <c r="B56" s="92">
        <f>'Master Book'!H35</f>
        <v>462.40328820116059</v>
      </c>
      <c r="C56" s="97">
        <f>'Master Book'!I35</f>
        <v>308.26885880077373</v>
      </c>
      <c r="D56" s="100">
        <f>'Master Book'!J35</f>
        <v>262.02852998065765</v>
      </c>
      <c r="E56" s="74" t="str">
        <f>'Master Book'!D35</f>
        <v>10104</v>
      </c>
      <c r="F56" s="76">
        <f>'Master Book'!F35</f>
        <v>0.75</v>
      </c>
      <c r="G56" s="114" t="s">
        <v>1131</v>
      </c>
      <c r="H56" s="121">
        <f>'Master Book'!P35</f>
        <v>0</v>
      </c>
    </row>
    <row r="57" spans="1:8" ht="30" customHeight="1" x14ac:dyDescent="0.5">
      <c r="A57" s="73" t="str">
        <f>'Master Book'!E36</f>
        <v>Run thermostat wire per 10 ft. 18-8</v>
      </c>
      <c r="B57" s="92">
        <f>'Master Book'!H36</f>
        <v>170.29942940038686</v>
      </c>
      <c r="C57" s="97">
        <f>'Master Book'!I36</f>
        <v>118.92128626692457</v>
      </c>
      <c r="D57" s="100">
        <f>'Master Book'!J36</f>
        <v>101.08309332688589</v>
      </c>
      <c r="E57" s="74" t="str">
        <f>'Master Book'!D36</f>
        <v>10105</v>
      </c>
      <c r="F57" s="76">
        <f>'Master Book'!F36</f>
        <v>0.25</v>
      </c>
      <c r="G57" s="114" t="s">
        <v>1131</v>
      </c>
      <c r="H57" s="121">
        <f>'Master Book'!P36</f>
        <v>2</v>
      </c>
    </row>
    <row r="58" spans="1:8" ht="30" customHeight="1" x14ac:dyDescent="0.5">
      <c r="A58" s="73" t="str">
        <f>'Master Book'!E37</f>
        <v>Wire terminal / wire nut</v>
      </c>
      <c r="B58" s="92">
        <f>'Master Book'!H37</f>
        <v>32.039260880077379</v>
      </c>
      <c r="C58" s="97">
        <f>'Master Book'!I37</f>
        <v>21.76363225338492</v>
      </c>
      <c r="D58" s="100">
        <f>'Master Book'!J37</f>
        <v>18.499087415377183</v>
      </c>
      <c r="E58" s="74" t="str">
        <f>'Master Book'!D37</f>
        <v>10106</v>
      </c>
      <c r="F58" s="76">
        <f>'Master Book'!F37</f>
        <v>0.05</v>
      </c>
      <c r="G58" s="114" t="s">
        <v>1131</v>
      </c>
      <c r="H58" s="121">
        <f>'Master Book'!P37</f>
        <v>0.15</v>
      </c>
    </row>
    <row r="59" spans="1:8" ht="30" customHeight="1" x14ac:dyDescent="0.5">
      <c r="A59" s="73" t="str">
        <f>'Master Book'!E38</f>
        <v>Duplex recepticle Kit -  5' wire, box, recepticle, cover plate</v>
      </c>
      <c r="B59" s="92">
        <f>'Master Book'!H38</f>
        <v>384.50635880077374</v>
      </c>
      <c r="C59" s="97">
        <f>'Master Book'!I38</f>
        <v>281.75007253384916</v>
      </c>
      <c r="D59" s="100">
        <f>'Master Book'!J38</f>
        <v>239.48756165377179</v>
      </c>
      <c r="E59" s="74" t="str">
        <f>'Master Book'!D38</f>
        <v>10107</v>
      </c>
      <c r="F59" s="76">
        <f>'Master Book'!F38</f>
        <v>0.5</v>
      </c>
      <c r="G59" s="114" t="s">
        <v>1131</v>
      </c>
      <c r="H59" s="121">
        <f>'Master Book'!P38</f>
        <v>15</v>
      </c>
    </row>
    <row r="60" spans="1:8" ht="30" customHeight="1" x14ac:dyDescent="0.5">
      <c r="A60" s="73" t="str">
        <f>'Master Book'!E39</f>
        <v>Duplex GFI recepticle Kit -  5' wire, box, recepticle, cover plate</v>
      </c>
      <c r="B60" s="92">
        <f>'Master Book'!H39</f>
        <v>511.56885880077374</v>
      </c>
      <c r="C60" s="97">
        <f>'Master Book'!I39</f>
        <v>408.81257253384916</v>
      </c>
      <c r="D60" s="100">
        <f>'Master Book'!J39</f>
        <v>347.49068665377177</v>
      </c>
      <c r="E60" s="74" t="str">
        <f>'Master Book'!D39</f>
        <v>10108</v>
      </c>
      <c r="F60" s="76">
        <f>'Master Book'!F39</f>
        <v>0.5</v>
      </c>
      <c r="G60" s="114" t="s">
        <v>1131</v>
      </c>
      <c r="H60" s="121">
        <f>'Master Book'!P39</f>
        <v>40</v>
      </c>
    </row>
    <row r="61" spans="1:8" ht="30" customHeight="1" x14ac:dyDescent="0.5">
      <c r="A61" s="73" t="str">
        <f>'Master Book'!E40</f>
        <v>Duplex GFI recepticle Kit "Exterior" - 25' wire, box, recepticle, bubble cover</v>
      </c>
      <c r="B61" s="92">
        <f>'Master Book'!H40</f>
        <v>1036.0346470019342</v>
      </c>
      <c r="C61" s="97">
        <f>'Master Book'!I40</f>
        <v>779.14393133462295</v>
      </c>
      <c r="D61" s="100">
        <f>'Master Book'!J40</f>
        <v>662.27234163442949</v>
      </c>
      <c r="E61" s="74" t="str">
        <f>'Master Book'!D40</f>
        <v>10109</v>
      </c>
      <c r="F61" s="76">
        <f>'Master Book'!F40</f>
        <v>1.25</v>
      </c>
      <c r="G61" s="114" t="s">
        <v>1131</v>
      </c>
      <c r="H61" s="121">
        <f>'Master Book'!P40</f>
        <v>65</v>
      </c>
    </row>
    <row r="62" spans="1:8" ht="30" customHeight="1" x14ac:dyDescent="0.5">
      <c r="A62" s="73" t="str">
        <f>'Master Book'!E41</f>
        <v>Reset and test breaker</v>
      </c>
      <c r="B62" s="92">
        <f>'Master Book'!H41</f>
        <v>154.13442940038686</v>
      </c>
      <c r="C62" s="97">
        <f>'Master Book'!I41</f>
        <v>102.75628626692458</v>
      </c>
      <c r="D62" s="100">
        <f>'Master Book'!J41</f>
        <v>87.342843326885884</v>
      </c>
      <c r="E62" s="74" t="str">
        <f>'Master Book'!D41</f>
        <v>10111</v>
      </c>
      <c r="F62" s="76">
        <f>'Master Book'!F41</f>
        <v>0.25</v>
      </c>
      <c r="G62" s="114" t="s">
        <v>1131</v>
      </c>
      <c r="H62" s="121">
        <f>'Master Book'!P41</f>
        <v>0</v>
      </c>
    </row>
    <row r="63" spans="1:8" ht="30" customHeight="1" x14ac:dyDescent="0.5">
      <c r="A63" s="73" t="str">
        <f>'Master Book'!E42</f>
        <v>Determine cause of surge</v>
      </c>
      <c r="B63" s="92">
        <f>'Master Book'!H42</f>
        <v>316.35135880077371</v>
      </c>
      <c r="C63" s="97">
        <f>'Master Book'!I42</f>
        <v>213.59507253384916</v>
      </c>
      <c r="D63" s="100">
        <f>'Master Book'!J42</f>
        <v>181.55581165377177</v>
      </c>
      <c r="E63" s="74" t="str">
        <f>'Master Book'!D42</f>
        <v>10112</v>
      </c>
      <c r="F63" s="76">
        <f>'Master Book'!F42</f>
        <v>0.5</v>
      </c>
      <c r="G63" s="114" t="s">
        <v>1131</v>
      </c>
      <c r="H63" s="121">
        <f>'Master Book'!P42</f>
        <v>1</v>
      </c>
    </row>
    <row r="64" spans="1:8" ht="30" customHeight="1" x14ac:dyDescent="0.5">
      <c r="A64" s="73" t="str">
        <f>'Master Book'!E43</f>
        <v>Replace high voltage fuse  (600v  60amp max)</v>
      </c>
      <c r="B64" s="92">
        <f>'Master Book'!H43</f>
        <v>165.8014119922631</v>
      </c>
      <c r="C64" s="97">
        <f>'Master Book'!I43</f>
        <v>130.86427466150872</v>
      </c>
      <c r="D64" s="100">
        <f>'Master Book'!J43</f>
        <v>111.2346334622824</v>
      </c>
      <c r="E64" s="74" t="str">
        <f>'Master Book'!D43</f>
        <v>10113</v>
      </c>
      <c r="F64" s="76">
        <f>'Master Book'!F43</f>
        <v>0.17</v>
      </c>
      <c r="G64" s="114" t="s">
        <v>1131</v>
      </c>
      <c r="H64" s="121">
        <f>'Master Book'!P43</f>
        <v>12</v>
      </c>
    </row>
    <row r="65" spans="1:8" ht="30" customHeight="1" x14ac:dyDescent="0.5">
      <c r="A65" s="73" t="str">
        <f>'Master Book'!E44</f>
        <v>Replace breaker  1 pole 25a max  Special Order</v>
      </c>
      <c r="B65" s="92">
        <f>'Master Book'!H44</f>
        <v>285.28942940038689</v>
      </c>
      <c r="C65" s="97">
        <f>'Master Book'!I44</f>
        <v>213.91128626692458</v>
      </c>
      <c r="D65" s="100">
        <f>'Master Book'!J44</f>
        <v>181.82459332688589</v>
      </c>
      <c r="E65" s="74" t="str">
        <f>'Master Book'!D44</f>
        <v>10114</v>
      </c>
      <c r="F65" s="76">
        <f>'Master Book'!F44</f>
        <v>0.25</v>
      </c>
      <c r="G65" s="114" t="s">
        <v>1131</v>
      </c>
      <c r="H65" s="121">
        <f>'Master Book'!P44</f>
        <v>14</v>
      </c>
    </row>
    <row r="66" spans="1:8" ht="30" customHeight="1" x14ac:dyDescent="0.5">
      <c r="A66" s="73" t="str">
        <f>'Master Book'!E45</f>
        <v>Replace breaker 2 pole 60a max  Special Order</v>
      </c>
      <c r="B66" s="92">
        <f>'Master Book'!H45</f>
        <v>417.43442940038688</v>
      </c>
      <c r="C66" s="97">
        <f>'Master Book'!I45</f>
        <v>346.05628626692459</v>
      </c>
      <c r="D66" s="100">
        <f>'Master Book'!J45</f>
        <v>294.14784332688589</v>
      </c>
      <c r="E66" s="74" t="str">
        <f>'Master Book'!D45</f>
        <v>10115</v>
      </c>
      <c r="F66" s="76">
        <f>'Master Book'!F45</f>
        <v>0.25</v>
      </c>
      <c r="G66" s="114" t="s">
        <v>1131</v>
      </c>
      <c r="H66" s="121">
        <f>'Master Book'!P45</f>
        <v>40</v>
      </c>
    </row>
    <row r="67" spans="1:8" ht="30" customHeight="1" x14ac:dyDescent="0.5">
      <c r="A67" s="73" t="str">
        <f>'Master Book'!E46</f>
        <v>Furnace service switch "Red Plate" Special Order</v>
      </c>
      <c r="B67" s="92">
        <f>'Master Book'!H46</f>
        <v>241.04891199226307</v>
      </c>
      <c r="C67" s="97">
        <f>'Master Book'!I46</f>
        <v>186.11177466150872</v>
      </c>
      <c r="D67" s="100">
        <f>'Master Book'!J46</f>
        <v>158.1950084622824</v>
      </c>
      <c r="E67" s="74" t="str">
        <f>'Master Book'!D46</f>
        <v>10116</v>
      </c>
      <c r="F67" s="76">
        <f>'Master Book'!F46</f>
        <v>0.17</v>
      </c>
      <c r="G67" s="114" t="s">
        <v>1131</v>
      </c>
      <c r="H67" s="121">
        <f>'Master Book'!P46</f>
        <v>15</v>
      </c>
    </row>
    <row r="68" spans="1:8" ht="30" customHeight="1" x14ac:dyDescent="0.5">
      <c r="A68" s="73" t="str">
        <f>'Master Book'!E47</f>
        <v>Wire per 10' for run 12-2 romex</v>
      </c>
      <c r="B68" s="92">
        <f>'Master Book'!H47</f>
        <v>204.95942940038685</v>
      </c>
      <c r="C68" s="97">
        <f>'Master Book'!I47</f>
        <v>153.58128626692456</v>
      </c>
      <c r="D68" s="100">
        <f>'Master Book'!J47</f>
        <v>130.54409332688587</v>
      </c>
      <c r="E68" s="74" t="str">
        <f>'Master Book'!D47</f>
        <v>10118</v>
      </c>
      <c r="F68" s="76">
        <f>'Master Book'!F47</f>
        <v>0.25</v>
      </c>
      <c r="G68" s="114" t="s">
        <v>1131</v>
      </c>
      <c r="H68" s="121">
        <f>'Master Book'!P47</f>
        <v>10</v>
      </c>
    </row>
    <row r="69" spans="1:8" ht="30" customHeight="1" x14ac:dyDescent="0.5">
      <c r="A69" s="73" t="str">
        <f>'Master Book'!E48</f>
        <v>In-line fuse holder  24v</v>
      </c>
      <c r="B69" s="92">
        <f>'Master Book'!H48</f>
        <v>178.38192940038687</v>
      </c>
      <c r="C69" s="97">
        <f>'Master Book'!I48</f>
        <v>127.00378626692458</v>
      </c>
      <c r="D69" s="100">
        <f>'Master Book'!J48</f>
        <v>107.95321832688589</v>
      </c>
      <c r="E69" s="74" t="str">
        <f>'Master Book'!D48</f>
        <v>10119</v>
      </c>
      <c r="F69" s="76">
        <f>'Master Book'!F48</f>
        <v>0.25</v>
      </c>
      <c r="G69" s="114" t="s">
        <v>1131</v>
      </c>
      <c r="H69" s="121">
        <f>'Master Book'!P48</f>
        <v>3</v>
      </c>
    </row>
    <row r="70" spans="1:8" ht="30" customHeight="1" x14ac:dyDescent="0.5">
      <c r="A70" s="73" t="str">
        <f>'Master Book'!E49</f>
        <v>Equ Whip connector  5' x 60amp</v>
      </c>
      <c r="B70" s="92">
        <f>'Master Book'!H49</f>
        <v>284.77744680851066</v>
      </c>
      <c r="C70" s="97">
        <f>'Master Book'!I49</f>
        <v>216.95829787234044</v>
      </c>
      <c r="D70" s="100">
        <f>'Master Book'!J49</f>
        <v>184.41455319148938</v>
      </c>
      <c r="E70" s="74" t="str">
        <f>'Master Book'!D49</f>
        <v>10120</v>
      </c>
      <c r="F70" s="76">
        <f>'Master Book'!F49</f>
        <v>0.33</v>
      </c>
      <c r="G70" s="114" t="s">
        <v>1131</v>
      </c>
      <c r="H70" s="121">
        <f>'Master Book'!P49</f>
        <v>16</v>
      </c>
    </row>
    <row r="71" spans="1:8" ht="30" customHeight="1" x14ac:dyDescent="0.5">
      <c r="A71" s="73" t="str">
        <f>'Master Book'!E50</f>
        <v>Install non fuse disconnect 60 amp 2 pole</v>
      </c>
      <c r="B71" s="92">
        <f>'Master Book'!H50</f>
        <v>409.91885880077371</v>
      </c>
      <c r="C71" s="97">
        <f>'Master Book'!I50</f>
        <v>307.16257253384913</v>
      </c>
      <c r="D71" s="100">
        <f>'Master Book'!J50</f>
        <v>261.08818665377174</v>
      </c>
      <c r="E71" s="74" t="str">
        <f>'Master Book'!D50</f>
        <v>10121</v>
      </c>
      <c r="F71" s="76">
        <f>'Master Book'!F50</f>
        <v>0.5</v>
      </c>
      <c r="G71" s="114" t="s">
        <v>1131</v>
      </c>
      <c r="H71" s="121">
        <f>'Master Book'!P50</f>
        <v>20</v>
      </c>
    </row>
    <row r="72" spans="1:8" ht="30" customHeight="1" x14ac:dyDescent="0.5">
      <c r="A72" s="73"/>
      <c r="B72" s="92"/>
      <c r="C72" s="97"/>
      <c r="D72" s="100"/>
      <c r="E72" s="74"/>
      <c r="F72" s="76"/>
      <c r="G72" s="114"/>
      <c r="H72" s="121"/>
    </row>
    <row r="73" spans="1:8" ht="30" customHeight="1" x14ac:dyDescent="0.5">
      <c r="A73" s="73"/>
      <c r="B73" s="92"/>
      <c r="C73" s="97"/>
      <c r="D73" s="100"/>
      <c r="E73" s="74"/>
      <c r="F73" s="76"/>
      <c r="G73" s="114"/>
      <c r="H73" s="121"/>
    </row>
    <row r="74" spans="1:8" ht="30" customHeight="1" x14ac:dyDescent="0.5">
      <c r="A74" s="73"/>
      <c r="B74" s="92"/>
      <c r="C74" s="97"/>
      <c r="D74" s="100"/>
      <c r="E74" s="74"/>
      <c r="F74" s="76"/>
      <c r="G74" s="114"/>
      <c r="H74" s="121"/>
    </row>
    <row r="75" spans="1:8" ht="30" customHeight="1" x14ac:dyDescent="0.5">
      <c r="A75" s="73"/>
      <c r="B75" s="92"/>
      <c r="C75" s="97"/>
      <c r="D75" s="100"/>
      <c r="E75" s="74"/>
      <c r="F75" s="76"/>
      <c r="G75" s="114"/>
      <c r="H75" s="121"/>
    </row>
    <row r="76" spans="1:8" ht="30" customHeight="1" x14ac:dyDescent="0.5">
      <c r="A76" s="73"/>
      <c r="B76" s="92"/>
      <c r="C76" s="97"/>
      <c r="D76" s="100"/>
      <c r="E76" s="74"/>
      <c r="F76" s="76"/>
      <c r="G76" s="114"/>
      <c r="H76" s="121"/>
    </row>
    <row r="77" spans="1:8" ht="30" customHeight="1" x14ac:dyDescent="0.5">
      <c r="A77" s="73"/>
      <c r="B77" s="92"/>
      <c r="C77" s="97"/>
      <c r="D77" s="100"/>
      <c r="E77" s="74"/>
      <c r="F77" s="76"/>
      <c r="G77" s="114"/>
      <c r="H77" s="121"/>
    </row>
    <row r="78" spans="1:8" ht="30" customHeight="1" x14ac:dyDescent="0.5">
      <c r="A78" s="73"/>
      <c r="B78" s="92"/>
      <c r="C78" s="97"/>
      <c r="D78" s="100"/>
      <c r="E78" s="74"/>
      <c r="F78" s="76"/>
      <c r="G78" s="114"/>
      <c r="H78" s="121"/>
    </row>
    <row r="79" spans="1:8" ht="30" customHeight="1" x14ac:dyDescent="0.5">
      <c r="A79" s="73"/>
      <c r="B79" s="92"/>
      <c r="C79" s="97"/>
      <c r="D79" s="100"/>
      <c r="E79" s="75"/>
      <c r="F79" s="76"/>
      <c r="G79" s="77"/>
      <c r="H79" s="121"/>
    </row>
    <row r="80" spans="1:8" ht="30" customHeight="1" x14ac:dyDescent="0.5">
      <c r="A80" s="73"/>
      <c r="B80" s="92"/>
      <c r="C80" s="97"/>
      <c r="D80" s="100"/>
      <c r="E80" s="75"/>
      <c r="F80" s="76"/>
      <c r="G80" s="77"/>
      <c r="H80" s="121"/>
    </row>
    <row r="81" spans="1:9" ht="30" customHeight="1" x14ac:dyDescent="0.5">
      <c r="A81" s="73"/>
      <c r="B81" s="92"/>
      <c r="C81" s="97"/>
      <c r="D81" s="100"/>
      <c r="E81" s="75"/>
      <c r="F81" s="76"/>
      <c r="G81" s="77"/>
      <c r="H81" s="121"/>
    </row>
    <row r="82" spans="1:9" ht="30" customHeight="1" x14ac:dyDescent="0.5">
      <c r="A82" s="73"/>
      <c r="B82" s="92"/>
      <c r="C82" s="97"/>
      <c r="D82" s="100"/>
      <c r="E82" s="75"/>
      <c r="F82" s="76"/>
      <c r="G82" s="77"/>
      <c r="H82" s="121"/>
    </row>
    <row r="83" spans="1:9" ht="30" customHeight="1" x14ac:dyDescent="0.4">
      <c r="A83" s="71"/>
      <c r="B83" s="93"/>
      <c r="C83" s="98"/>
      <c r="D83" s="101"/>
      <c r="E83" s="72"/>
      <c r="F83" s="76"/>
      <c r="G83" s="77"/>
      <c r="H83" s="121"/>
    </row>
    <row r="84" spans="1:9" ht="30" customHeight="1" x14ac:dyDescent="0.4">
      <c r="A84" s="71"/>
      <c r="B84" s="93"/>
      <c r="C84" s="98"/>
      <c r="D84" s="101"/>
      <c r="E84" s="72"/>
      <c r="F84" s="76"/>
      <c r="G84" s="77"/>
      <c r="H84" s="121"/>
    </row>
    <row r="85" spans="1:9" ht="30" customHeight="1" x14ac:dyDescent="0.4">
      <c r="A85" s="71"/>
      <c r="B85" s="93"/>
      <c r="C85" s="98"/>
      <c r="D85" s="101"/>
      <c r="E85" s="72"/>
      <c r="F85" s="76"/>
      <c r="G85" s="77"/>
      <c r="H85" s="121"/>
    </row>
    <row r="86" spans="1:9" ht="30" customHeight="1" x14ac:dyDescent="0.4">
      <c r="A86" s="71"/>
      <c r="B86" s="93"/>
      <c r="C86" s="98"/>
      <c r="D86" s="101"/>
      <c r="E86" s="72"/>
      <c r="F86" s="76"/>
      <c r="G86" s="77"/>
      <c r="H86" s="121"/>
    </row>
    <row r="87" spans="1:9" ht="30" customHeight="1" x14ac:dyDescent="0.4">
      <c r="A87" s="71"/>
      <c r="B87" s="94"/>
      <c r="C87" s="94"/>
      <c r="D87" s="101"/>
      <c r="E87" s="72"/>
      <c r="F87" s="76"/>
      <c r="G87" s="77"/>
      <c r="H87" s="121"/>
    </row>
    <row r="88" spans="1:9" ht="30" customHeight="1" x14ac:dyDescent="0.4">
      <c r="A88" s="71"/>
      <c r="B88" s="94"/>
      <c r="C88" s="94"/>
      <c r="D88" s="101"/>
      <c r="E88" s="72"/>
      <c r="F88" s="76"/>
      <c r="G88" s="77"/>
      <c r="H88" s="121"/>
    </row>
    <row r="89" spans="1:9" ht="30" customHeight="1" x14ac:dyDescent="0.4">
      <c r="A89" s="79"/>
      <c r="B89" s="95"/>
      <c r="C89" s="95"/>
      <c r="D89" s="102"/>
      <c r="E89" s="80"/>
      <c r="F89" s="81"/>
      <c r="G89" s="82"/>
      <c r="H89" s="123"/>
    </row>
    <row r="90" spans="1:9" s="65" customFormat="1" ht="30" customHeight="1" x14ac:dyDescent="0.4">
      <c r="A90" s="83"/>
      <c r="B90" s="96"/>
      <c r="C90" s="96"/>
      <c r="D90" s="96"/>
      <c r="E90" s="84"/>
      <c r="F90" s="82"/>
      <c r="G90" s="82"/>
      <c r="H90" s="124"/>
    </row>
    <row r="91" spans="1:9" ht="38.25" customHeight="1" x14ac:dyDescent="0.25">
      <c r="A91" s="157" t="s">
        <v>360</v>
      </c>
      <c r="B91" s="157"/>
      <c r="C91" s="157"/>
      <c r="D91" s="157"/>
      <c r="E91" s="157"/>
      <c r="F91" s="157"/>
      <c r="G91" s="157"/>
      <c r="H91" s="157"/>
    </row>
    <row r="92" spans="1:9" ht="134.25" customHeight="1" x14ac:dyDescent="0.25">
      <c r="A92" s="158" t="s">
        <v>1635</v>
      </c>
      <c r="B92" s="158"/>
      <c r="C92" s="158"/>
      <c r="D92" s="158"/>
      <c r="E92" s="158"/>
      <c r="F92" s="158"/>
      <c r="G92" s="158"/>
      <c r="H92" s="158"/>
      <c r="I92" s="68"/>
    </row>
    <row r="93" spans="1:9" ht="41.25" customHeight="1" x14ac:dyDescent="0.9">
      <c r="A93" s="78" t="s">
        <v>268</v>
      </c>
    </row>
    <row r="94" spans="1:9" ht="37.5" customHeight="1" x14ac:dyDescent="0.7">
      <c r="A94" s="159" t="s">
        <v>371</v>
      </c>
      <c r="B94" s="159"/>
      <c r="C94" s="159"/>
      <c r="D94" s="159"/>
      <c r="E94" s="159"/>
      <c r="F94" s="159"/>
      <c r="G94" s="159"/>
      <c r="H94" s="159"/>
    </row>
    <row r="95" spans="1:9" ht="18.75" customHeight="1" x14ac:dyDescent="0.4"/>
    <row r="96" spans="1:9" ht="55.5" customHeight="1" x14ac:dyDescent="0.25">
      <c r="A96" s="160" t="s">
        <v>1637</v>
      </c>
      <c r="B96" s="160"/>
      <c r="C96" s="160"/>
      <c r="D96" s="160"/>
      <c r="E96" s="160"/>
      <c r="F96" s="160"/>
      <c r="G96" s="160"/>
      <c r="H96" s="160"/>
    </row>
    <row r="98" spans="1:8" ht="30" customHeight="1" x14ac:dyDescent="0.4">
      <c r="A98" s="69" t="s">
        <v>357</v>
      </c>
      <c r="B98" s="91" t="s">
        <v>267</v>
      </c>
      <c r="C98" s="91" t="s">
        <v>721</v>
      </c>
      <c r="D98" s="99" t="s">
        <v>358</v>
      </c>
      <c r="E98" s="70" t="s">
        <v>359</v>
      </c>
      <c r="F98" s="161" t="s">
        <v>256</v>
      </c>
      <c r="G98" s="161"/>
      <c r="H98" s="161"/>
    </row>
    <row r="99" spans="1:8" ht="30" customHeight="1" x14ac:dyDescent="0.5">
      <c r="A99" s="73" t="str">
        <f>'Master Book'!E51</f>
        <v>Mini-Turbo Capacity 1-5 mfd</v>
      </c>
      <c r="B99" s="92">
        <f>'Master Book'!H51</f>
        <v>384.50635880077374</v>
      </c>
      <c r="C99" s="97">
        <f>'Master Book'!I51</f>
        <v>281.75007253384916</v>
      </c>
      <c r="D99" s="100">
        <f>'Master Book'!J51</f>
        <v>239.48756165377179</v>
      </c>
      <c r="E99" s="74" t="str">
        <f>'Master Book'!D51</f>
        <v>10201</v>
      </c>
      <c r="F99" s="76">
        <f>'Master Book'!F51</f>
        <v>0.5</v>
      </c>
      <c r="G99" s="114" t="s">
        <v>1131</v>
      </c>
      <c r="H99" s="121">
        <f>'Master Book'!P51</f>
        <v>15</v>
      </c>
    </row>
    <row r="100" spans="1:8" ht="30" customHeight="1" x14ac:dyDescent="0.5">
      <c r="A100" s="73" t="str">
        <f>'Master Book'!E52</f>
        <v>Turbo Capacitor  5-60 mfd</v>
      </c>
      <c r="B100" s="92">
        <f>'Master Book'!H52</f>
        <v>536.98135880077371</v>
      </c>
      <c r="C100" s="97">
        <f>'Master Book'!I52</f>
        <v>434.22507253384913</v>
      </c>
      <c r="D100" s="100">
        <f>'Master Book'!J52</f>
        <v>369.09131165377175</v>
      </c>
      <c r="E100" s="74" t="str">
        <f>'Master Book'!D52</f>
        <v>10202</v>
      </c>
      <c r="F100" s="76">
        <f>'Master Book'!F52</f>
        <v>0.5</v>
      </c>
      <c r="G100" s="114" t="s">
        <v>1131</v>
      </c>
      <c r="H100" s="121">
        <f>'Master Book'!P52</f>
        <v>45</v>
      </c>
    </row>
    <row r="101" spans="1:8" ht="30" customHeight="1" x14ac:dyDescent="0.5">
      <c r="A101" s="73" t="str">
        <f>'Master Book'!E53</f>
        <v>Run capacitor ( 5 - 7.5 mfd )</v>
      </c>
      <c r="B101" s="92">
        <f>'Master Book'!H53</f>
        <v>347.80510880077372</v>
      </c>
      <c r="C101" s="97">
        <f>'Master Book'!I53</f>
        <v>245.04882253384915</v>
      </c>
      <c r="D101" s="100">
        <f>'Master Book'!J53</f>
        <v>208.29149915377178</v>
      </c>
      <c r="E101" s="74">
        <f>'Master Book'!D53</f>
        <v>10203</v>
      </c>
      <c r="F101" s="76">
        <f>'Master Book'!F53</f>
        <v>0.5</v>
      </c>
      <c r="G101" s="114" t="s">
        <v>1131</v>
      </c>
      <c r="H101" s="121">
        <f>'Master Book'!P53</f>
        <v>6.5</v>
      </c>
    </row>
    <row r="102" spans="1:8" ht="30" customHeight="1" x14ac:dyDescent="0.5">
      <c r="A102" s="73" t="str">
        <f>'Master Book'!E54</f>
        <v>Run capacitor ( 10 - 20 mfd )</v>
      </c>
      <c r="B102" s="92">
        <f>'Master Book'!H54</f>
        <v>359.09385880077372</v>
      </c>
      <c r="C102" s="97">
        <f>'Master Book'!I54</f>
        <v>256.33757253384914</v>
      </c>
      <c r="D102" s="100">
        <f>'Master Book'!J54</f>
        <v>217.88693665377176</v>
      </c>
      <c r="E102" s="74" t="str">
        <f>'Master Book'!D54</f>
        <v>10204</v>
      </c>
      <c r="F102" s="76">
        <f>'Master Book'!F54</f>
        <v>0.5</v>
      </c>
      <c r="G102" s="114" t="s">
        <v>1131</v>
      </c>
      <c r="H102" s="121">
        <f>'Master Book'!P54</f>
        <v>10</v>
      </c>
    </row>
    <row r="103" spans="1:8" ht="30" customHeight="1" x14ac:dyDescent="0.5">
      <c r="A103" s="73" t="str">
        <f>'Master Book'!E55</f>
        <v>Run capacitor ( 20 - 40 mfd )</v>
      </c>
      <c r="B103" s="92">
        <f>'Master Book'!H55</f>
        <v>384.50635880077374</v>
      </c>
      <c r="C103" s="97">
        <f>'Master Book'!I55</f>
        <v>281.75007253384916</v>
      </c>
      <c r="D103" s="100">
        <f>'Master Book'!J55</f>
        <v>239.48756165377179</v>
      </c>
      <c r="E103" s="74" t="str">
        <f>'Master Book'!D55</f>
        <v>10205</v>
      </c>
      <c r="F103" s="76">
        <f>'Master Book'!F55</f>
        <v>0.5</v>
      </c>
      <c r="G103" s="114" t="s">
        <v>1131</v>
      </c>
      <c r="H103" s="121">
        <f>'Master Book'!P55</f>
        <v>15</v>
      </c>
    </row>
    <row r="104" spans="1:8" ht="30" customHeight="1" x14ac:dyDescent="0.5">
      <c r="A104" s="73" t="str">
        <f>'Master Book'!E56</f>
        <v>Run capacitor ( over 45 mfd )</v>
      </c>
      <c r="B104" s="92">
        <f>'Master Book'!H56</f>
        <v>512.39385880077373</v>
      </c>
      <c r="C104" s="97">
        <f>'Master Book'!I56</f>
        <v>409.63757253384915</v>
      </c>
      <c r="D104" s="100">
        <f>'Master Book'!J56</f>
        <v>348.19193665377179</v>
      </c>
      <c r="E104" s="74" t="str">
        <f>'Master Book'!D56</f>
        <v>10206</v>
      </c>
      <c r="F104" s="76">
        <f>'Master Book'!F56</f>
        <v>0.5</v>
      </c>
      <c r="G104" s="114" t="s">
        <v>1131</v>
      </c>
      <c r="H104" s="121">
        <f>'Master Book'!P56</f>
        <v>50</v>
      </c>
    </row>
    <row r="105" spans="1:8" ht="30" customHeight="1" x14ac:dyDescent="0.5">
      <c r="A105" s="73" t="str">
        <f>'Master Book'!E57</f>
        <v>Warranty run capacitor</v>
      </c>
      <c r="B105" s="92">
        <f>'Master Book'!H57</f>
        <v>308.26885880077373</v>
      </c>
      <c r="C105" s="97">
        <f>'Master Book'!I57</f>
        <v>205.51257253384915</v>
      </c>
      <c r="D105" s="100">
        <f>'Master Book'!J57</f>
        <v>174.68568665377177</v>
      </c>
      <c r="E105" s="74" t="str">
        <f>'Master Book'!D57</f>
        <v>10207</v>
      </c>
      <c r="F105" s="76">
        <f>'Master Book'!F57</f>
        <v>0.5</v>
      </c>
      <c r="G105" s="114" t="s">
        <v>1131</v>
      </c>
      <c r="H105" s="121">
        <f>'Master Book'!P57</f>
        <v>0</v>
      </c>
    </row>
    <row r="106" spans="1:8" ht="30" customHeight="1" x14ac:dyDescent="0.5">
      <c r="A106" s="73" t="str">
        <f>'Master Book'!E58</f>
        <v>Start kit - universal 2 wire</v>
      </c>
      <c r="B106" s="92">
        <f>'Master Book'!H58</f>
        <v>384.50635880077374</v>
      </c>
      <c r="C106" s="97">
        <f>'Master Book'!I58</f>
        <v>281.75007253384916</v>
      </c>
      <c r="D106" s="100">
        <f>'Master Book'!J58</f>
        <v>239.48756165377179</v>
      </c>
      <c r="E106" s="74" t="str">
        <f>'Master Book'!D58</f>
        <v>10208</v>
      </c>
      <c r="F106" s="76">
        <f>'Master Book'!F58</f>
        <v>0.5</v>
      </c>
      <c r="G106" s="114" t="s">
        <v>1131</v>
      </c>
      <c r="H106" s="121">
        <f>'Master Book'!P58</f>
        <v>15</v>
      </c>
    </row>
    <row r="107" spans="1:8" ht="30" customHeight="1" x14ac:dyDescent="0.5">
      <c r="A107" s="73" t="str">
        <f>'Master Book'!E59</f>
        <v>Start kit - high torque 2 wire Special Order</v>
      </c>
      <c r="B107" s="92">
        <f>'Master Book'!H59</f>
        <v>459.75385880077374</v>
      </c>
      <c r="C107" s="97">
        <f>'Master Book'!I59</f>
        <v>336.99757253384917</v>
      </c>
      <c r="D107" s="100">
        <f>'Master Book'!J59</f>
        <v>286.44793665377176</v>
      </c>
      <c r="E107" s="74" t="str">
        <f>'Master Book'!D59</f>
        <v>10209</v>
      </c>
      <c r="F107" s="76">
        <f>'Master Book'!F59</f>
        <v>0.5</v>
      </c>
      <c r="G107" s="114" t="s">
        <v>1131</v>
      </c>
      <c r="H107" s="121">
        <f>'Master Book'!P59</f>
        <v>18</v>
      </c>
    </row>
    <row r="108" spans="1:8" ht="30" customHeight="1" x14ac:dyDescent="0.5">
      <c r="A108" s="73" t="str">
        <f>'Master Book'!E60</f>
        <v>Start capacitor w/relay Special Order</v>
      </c>
      <c r="B108" s="92">
        <f>'Master Book'!H60</f>
        <v>546.15635880077366</v>
      </c>
      <c r="C108" s="97">
        <f>'Master Book'!I60</f>
        <v>423.40007253384914</v>
      </c>
      <c r="D108" s="100">
        <f>'Master Book'!J60</f>
        <v>359.89006165377174</v>
      </c>
      <c r="E108" s="74" t="str">
        <f>'Master Book'!D60</f>
        <v>10210</v>
      </c>
      <c r="F108" s="76">
        <f>'Master Book'!F60</f>
        <v>0.5</v>
      </c>
      <c r="G108" s="114" t="s">
        <v>1131</v>
      </c>
      <c r="H108" s="121">
        <f>'Master Book'!P60</f>
        <v>35</v>
      </c>
    </row>
    <row r="109" spans="1:8" ht="30" customHeight="1" x14ac:dyDescent="0.5">
      <c r="A109" s="73" t="str">
        <f>'Master Book'!E61</f>
        <v>Start capacitor</v>
      </c>
      <c r="B109" s="92">
        <f>'Master Book'!H61</f>
        <v>399.75385880077374</v>
      </c>
      <c r="C109" s="97">
        <f>'Master Book'!I61</f>
        <v>296.99757253384917</v>
      </c>
      <c r="D109" s="100">
        <f>'Master Book'!J61</f>
        <v>252.44793665377179</v>
      </c>
      <c r="E109" s="74" t="str">
        <f>'Master Book'!D61</f>
        <v>10211</v>
      </c>
      <c r="F109" s="76">
        <f>'Master Book'!F61</f>
        <v>0.5</v>
      </c>
      <c r="G109" s="114" t="s">
        <v>1131</v>
      </c>
      <c r="H109" s="121">
        <f>'Master Book'!P61</f>
        <v>18</v>
      </c>
    </row>
    <row r="110" spans="1:8" ht="30" customHeight="1" x14ac:dyDescent="0.5">
      <c r="A110" s="73" t="str">
        <f>'Master Book'!E62</f>
        <v>Surge protector  Supco SCM150</v>
      </c>
      <c r="B110" s="92">
        <f>'Master Book'!H62</f>
        <v>553.21885880077366</v>
      </c>
      <c r="C110" s="97">
        <f>'Master Book'!I62</f>
        <v>450.46257253384914</v>
      </c>
      <c r="D110" s="100">
        <f>'Master Book'!J62</f>
        <v>382.89318665377175</v>
      </c>
      <c r="E110" s="74" t="str">
        <f>'Master Book'!D62</f>
        <v>10212</v>
      </c>
      <c r="F110" s="76">
        <f>'Master Book'!F62</f>
        <v>0.5</v>
      </c>
      <c r="G110" s="114" t="s">
        <v>1131</v>
      </c>
      <c r="H110" s="121">
        <f>'Master Book'!P62</f>
        <v>60</v>
      </c>
    </row>
    <row r="111" spans="1:8" ht="30" customHeight="1" x14ac:dyDescent="0.5">
      <c r="A111" s="73" t="str">
        <f>'Master Book'!E63</f>
        <v>Warranty start kit</v>
      </c>
      <c r="B111" s="92">
        <f>'Master Book'!H63</f>
        <v>308.26885880077373</v>
      </c>
      <c r="C111" s="97">
        <f>'Master Book'!I63</f>
        <v>205.51257253384915</v>
      </c>
      <c r="D111" s="100">
        <f>'Master Book'!J63</f>
        <v>174.68568665377177</v>
      </c>
      <c r="E111" s="74" t="str">
        <f>'Master Book'!D63</f>
        <v>10213</v>
      </c>
      <c r="F111" s="76">
        <f>'Master Book'!F63</f>
        <v>0.5</v>
      </c>
      <c r="G111" s="114" t="s">
        <v>1131</v>
      </c>
      <c r="H111" s="121">
        <f>'Master Book'!P63</f>
        <v>0</v>
      </c>
    </row>
    <row r="112" spans="1:8" ht="30" customHeight="1" x14ac:dyDescent="0.5">
      <c r="A112" s="73"/>
      <c r="B112" s="92"/>
      <c r="C112" s="97"/>
      <c r="D112" s="100"/>
      <c r="E112" s="74"/>
      <c r="F112" s="76"/>
      <c r="G112" s="114"/>
      <c r="H112" s="121"/>
    </row>
    <row r="113" spans="1:8" ht="30" customHeight="1" x14ac:dyDescent="0.5">
      <c r="A113" s="73"/>
      <c r="B113" s="92"/>
      <c r="C113" s="97"/>
      <c r="D113" s="100"/>
      <c r="E113" s="74"/>
      <c r="F113" s="76"/>
      <c r="G113" s="114"/>
      <c r="H113" s="121"/>
    </row>
    <row r="114" spans="1:8" ht="30" customHeight="1" x14ac:dyDescent="0.5">
      <c r="A114" s="73"/>
      <c r="B114" s="92"/>
      <c r="C114" s="97"/>
      <c r="D114" s="100"/>
      <c r="E114" s="74"/>
      <c r="F114" s="76"/>
      <c r="G114" s="114"/>
      <c r="H114" s="121"/>
    </row>
    <row r="115" spans="1:8" ht="30" customHeight="1" x14ac:dyDescent="0.5">
      <c r="A115" s="73"/>
      <c r="B115" s="92"/>
      <c r="C115" s="97"/>
      <c r="D115" s="100"/>
      <c r="E115" s="74"/>
      <c r="F115" s="76"/>
      <c r="G115" s="114"/>
      <c r="H115" s="121"/>
    </row>
    <row r="116" spans="1:8" ht="30" customHeight="1" x14ac:dyDescent="0.5">
      <c r="A116" s="73"/>
      <c r="B116" s="92"/>
      <c r="C116" s="97"/>
      <c r="D116" s="100"/>
      <c r="E116" s="74"/>
      <c r="F116" s="76"/>
      <c r="G116" s="114"/>
      <c r="H116" s="121"/>
    </row>
    <row r="117" spans="1:8" ht="30" customHeight="1" x14ac:dyDescent="0.5">
      <c r="A117" s="73"/>
      <c r="B117" s="92"/>
      <c r="C117" s="97"/>
      <c r="D117" s="100"/>
      <c r="E117" s="74"/>
      <c r="F117" s="76"/>
      <c r="G117" s="114"/>
      <c r="H117" s="121"/>
    </row>
    <row r="118" spans="1:8" ht="30" customHeight="1" x14ac:dyDescent="0.5">
      <c r="A118" s="73"/>
      <c r="B118" s="92"/>
      <c r="C118" s="97"/>
      <c r="D118" s="100"/>
      <c r="E118" s="74"/>
      <c r="F118" s="76"/>
      <c r="G118" s="114"/>
      <c r="H118" s="121"/>
    </row>
    <row r="119" spans="1:8" ht="30" customHeight="1" x14ac:dyDescent="0.5">
      <c r="A119" s="73"/>
      <c r="B119" s="92"/>
      <c r="C119" s="97"/>
      <c r="D119" s="100"/>
      <c r="E119" s="74"/>
      <c r="F119" s="76"/>
      <c r="G119" s="114"/>
      <c r="H119" s="121"/>
    </row>
    <row r="120" spans="1:8" ht="30" customHeight="1" x14ac:dyDescent="0.5">
      <c r="A120" s="73"/>
      <c r="B120" s="92"/>
      <c r="C120" s="97"/>
      <c r="D120" s="100"/>
      <c r="E120" s="74"/>
      <c r="F120" s="115"/>
      <c r="G120" s="116"/>
      <c r="H120" s="122"/>
    </row>
    <row r="121" spans="1:8" ht="30" customHeight="1" x14ac:dyDescent="0.5">
      <c r="A121" s="73"/>
      <c r="B121" s="92"/>
      <c r="C121" s="97"/>
      <c r="D121" s="100"/>
      <c r="E121" s="74"/>
      <c r="F121" s="76"/>
      <c r="G121" s="114"/>
      <c r="H121" s="121"/>
    </row>
    <row r="122" spans="1:8" ht="30" customHeight="1" x14ac:dyDescent="0.5">
      <c r="A122" s="73"/>
      <c r="B122" s="92"/>
      <c r="C122" s="97"/>
      <c r="D122" s="100"/>
      <c r="E122" s="74"/>
      <c r="F122" s="76"/>
      <c r="G122" s="114"/>
      <c r="H122" s="121"/>
    </row>
    <row r="123" spans="1:8" ht="30" customHeight="1" x14ac:dyDescent="0.5">
      <c r="A123" s="73"/>
      <c r="B123" s="92"/>
      <c r="C123" s="97"/>
      <c r="D123" s="100"/>
      <c r="E123" s="74"/>
      <c r="F123" s="76"/>
      <c r="G123" s="114"/>
      <c r="H123" s="121"/>
    </row>
    <row r="124" spans="1:8" ht="30" customHeight="1" x14ac:dyDescent="0.5">
      <c r="A124" s="73"/>
      <c r="B124" s="92"/>
      <c r="C124" s="97"/>
      <c r="D124" s="100"/>
      <c r="E124" s="74"/>
      <c r="F124" s="76"/>
      <c r="G124" s="114"/>
      <c r="H124" s="121"/>
    </row>
    <row r="125" spans="1:8" ht="30" customHeight="1" x14ac:dyDescent="0.5">
      <c r="A125" s="73"/>
      <c r="B125" s="92"/>
      <c r="C125" s="97"/>
      <c r="D125" s="100"/>
      <c r="E125" s="75"/>
      <c r="F125" s="76"/>
      <c r="G125" s="77"/>
      <c r="H125" s="121"/>
    </row>
    <row r="126" spans="1:8" ht="30" customHeight="1" x14ac:dyDescent="0.5">
      <c r="A126" s="73"/>
      <c r="B126" s="92"/>
      <c r="C126" s="97"/>
      <c r="D126" s="100"/>
      <c r="E126" s="75"/>
      <c r="F126" s="76"/>
      <c r="G126" s="77"/>
      <c r="H126" s="121"/>
    </row>
    <row r="127" spans="1:8" ht="30" customHeight="1" x14ac:dyDescent="0.5">
      <c r="A127" s="73"/>
      <c r="B127" s="92"/>
      <c r="C127" s="97"/>
      <c r="D127" s="100"/>
      <c r="E127" s="75"/>
      <c r="F127" s="76"/>
      <c r="G127" s="77"/>
      <c r="H127" s="121"/>
    </row>
    <row r="128" spans="1:8" ht="30" customHeight="1" x14ac:dyDescent="0.5">
      <c r="A128" s="73"/>
      <c r="B128" s="92"/>
      <c r="C128" s="97"/>
      <c r="D128" s="100"/>
      <c r="E128" s="75"/>
      <c r="F128" s="76"/>
      <c r="G128" s="77"/>
      <c r="H128" s="121"/>
    </row>
    <row r="129" spans="1:9" ht="30" customHeight="1" x14ac:dyDescent="0.4">
      <c r="A129" s="71"/>
      <c r="B129" s="93"/>
      <c r="C129" s="98"/>
      <c r="D129" s="101"/>
      <c r="E129" s="72"/>
      <c r="F129" s="76"/>
      <c r="G129" s="77"/>
      <c r="H129" s="121"/>
    </row>
    <row r="130" spans="1:9" ht="30" customHeight="1" x14ac:dyDescent="0.4">
      <c r="A130" s="71"/>
      <c r="B130" s="93"/>
      <c r="C130" s="98"/>
      <c r="D130" s="101"/>
      <c r="E130" s="72"/>
      <c r="F130" s="76"/>
      <c r="G130" s="77"/>
      <c r="H130" s="121"/>
    </row>
    <row r="131" spans="1:9" ht="30" customHeight="1" x14ac:dyDescent="0.4">
      <c r="A131" s="71"/>
      <c r="B131" s="93"/>
      <c r="C131" s="98"/>
      <c r="D131" s="101"/>
      <c r="E131" s="72"/>
      <c r="F131" s="76"/>
      <c r="G131" s="77"/>
      <c r="H131" s="121"/>
    </row>
    <row r="132" spans="1:9" ht="30" customHeight="1" x14ac:dyDescent="0.4">
      <c r="A132" s="71"/>
      <c r="B132" s="93"/>
      <c r="C132" s="98"/>
      <c r="D132" s="101"/>
      <c r="E132" s="72"/>
      <c r="F132" s="76"/>
      <c r="G132" s="77"/>
      <c r="H132" s="121"/>
    </row>
    <row r="133" spans="1:9" ht="30" customHeight="1" x14ac:dyDescent="0.4">
      <c r="A133" s="71"/>
      <c r="B133" s="94"/>
      <c r="C133" s="94"/>
      <c r="D133" s="101"/>
      <c r="E133" s="72"/>
      <c r="F133" s="76"/>
      <c r="G133" s="77"/>
      <c r="H133" s="121"/>
    </row>
    <row r="134" spans="1:9" ht="30" customHeight="1" x14ac:dyDescent="0.4">
      <c r="A134" s="71"/>
      <c r="B134" s="94"/>
      <c r="C134" s="94"/>
      <c r="D134" s="101"/>
      <c r="E134" s="72"/>
      <c r="F134" s="76"/>
      <c r="G134" s="77"/>
      <c r="H134" s="121"/>
    </row>
    <row r="135" spans="1:9" ht="30" customHeight="1" x14ac:dyDescent="0.4">
      <c r="A135" s="79"/>
      <c r="B135" s="95"/>
      <c r="C135" s="95"/>
      <c r="D135" s="102"/>
      <c r="E135" s="80"/>
      <c r="F135" s="81"/>
      <c r="G135" s="82"/>
      <c r="H135" s="123"/>
    </row>
    <row r="136" spans="1:9" s="65" customFormat="1" ht="30" customHeight="1" x14ac:dyDescent="0.4">
      <c r="A136" s="83"/>
      <c r="B136" s="96"/>
      <c r="C136" s="96"/>
      <c r="D136" s="96"/>
      <c r="E136" s="84"/>
      <c r="F136" s="82"/>
      <c r="G136" s="82"/>
      <c r="H136" s="124"/>
    </row>
    <row r="137" spans="1:9" ht="38.25" customHeight="1" x14ac:dyDescent="0.25">
      <c r="A137" s="157" t="s">
        <v>360</v>
      </c>
      <c r="B137" s="157"/>
      <c r="C137" s="157"/>
      <c r="D137" s="157"/>
      <c r="E137" s="157"/>
      <c r="F137" s="157"/>
      <c r="G137" s="157"/>
      <c r="H137" s="157"/>
    </row>
    <row r="138" spans="1:9" ht="134.25" customHeight="1" x14ac:dyDescent="0.25">
      <c r="A138" s="158" t="s">
        <v>1635</v>
      </c>
      <c r="B138" s="158"/>
      <c r="C138" s="158"/>
      <c r="D138" s="158"/>
      <c r="E138" s="158"/>
      <c r="F138" s="158"/>
      <c r="G138" s="158"/>
      <c r="H138" s="158"/>
      <c r="I138" s="68"/>
    </row>
    <row r="139" spans="1:9" ht="41.25" customHeight="1" x14ac:dyDescent="0.9">
      <c r="A139" s="78" t="s">
        <v>1502</v>
      </c>
    </row>
    <row r="140" spans="1:9" ht="37.5" customHeight="1" x14ac:dyDescent="0.7">
      <c r="A140" s="159" t="s">
        <v>387</v>
      </c>
      <c r="B140" s="159"/>
      <c r="C140" s="159"/>
      <c r="D140" s="159"/>
      <c r="E140" s="159"/>
      <c r="F140" s="159"/>
      <c r="G140" s="159"/>
      <c r="H140" s="159"/>
    </row>
    <row r="141" spans="1:9" ht="18.75" customHeight="1" x14ac:dyDescent="0.4"/>
    <row r="142" spans="1:9" ht="55.5" customHeight="1" x14ac:dyDescent="0.25">
      <c r="A142" s="160" t="s">
        <v>1637</v>
      </c>
      <c r="B142" s="160"/>
      <c r="C142" s="160"/>
      <c r="D142" s="160"/>
      <c r="E142" s="160"/>
      <c r="F142" s="160"/>
      <c r="G142" s="160"/>
      <c r="H142" s="160"/>
    </row>
    <row r="144" spans="1:9" ht="30" customHeight="1" x14ac:dyDescent="0.4">
      <c r="A144" s="69" t="s">
        <v>357</v>
      </c>
      <c r="B144" s="91" t="s">
        <v>267</v>
      </c>
      <c r="C144" s="91" t="s">
        <v>721</v>
      </c>
      <c r="D144" s="99" t="s">
        <v>358</v>
      </c>
      <c r="E144" s="70" t="s">
        <v>359</v>
      </c>
      <c r="F144" s="161" t="s">
        <v>256</v>
      </c>
      <c r="G144" s="161"/>
      <c r="H144" s="161"/>
    </row>
    <row r="145" spans="1:8" ht="30" customHeight="1" x14ac:dyDescent="0.5">
      <c r="A145" s="73" t="str">
        <f>'Master Book'!E64</f>
        <v>Compressor Std Eff Univ 1.5-3.5 T Special Order *</v>
      </c>
      <c r="B145" s="92">
        <f>'Master Book'!H64</f>
        <v>3575.6131528046426</v>
      </c>
      <c r="C145" s="97">
        <f>'Master Book'!I64</f>
        <v>2939.0754352030949</v>
      </c>
      <c r="D145" s="100">
        <f>'Master Book'!J64</f>
        <v>2498.2141199226307</v>
      </c>
      <c r="E145" s="74" t="str">
        <f>'Master Book'!D64</f>
        <v>10301</v>
      </c>
      <c r="F145" s="76">
        <f>'Master Book'!F64</f>
        <v>3</v>
      </c>
      <c r="G145" s="114" t="s">
        <v>1131</v>
      </c>
      <c r="H145" s="121">
        <f>'Master Book'!P64</f>
        <v>800</v>
      </c>
    </row>
    <row r="146" spans="1:8" ht="30" customHeight="1" x14ac:dyDescent="0.5">
      <c r="A146" s="73" t="str">
        <f>'Master Book'!E65</f>
        <v>Compressor Std Eff Univ. 4 - 5 T Special Order *</v>
      </c>
      <c r="B146" s="92">
        <f>'Master Book'!H65</f>
        <v>4825.1131528046426</v>
      </c>
      <c r="C146" s="97">
        <f>'Master Book'!I65</f>
        <v>4188.5754352030945</v>
      </c>
      <c r="D146" s="100">
        <f>'Master Book'!J65</f>
        <v>3560.2891199226301</v>
      </c>
      <c r="E146" s="74" t="str">
        <f>'Master Book'!D65</f>
        <v>10302</v>
      </c>
      <c r="F146" s="76">
        <f>'Master Book'!F65</f>
        <v>3</v>
      </c>
      <c r="G146" s="114" t="s">
        <v>1131</v>
      </c>
      <c r="H146" s="121">
        <f>'Master Book'!P65</f>
        <v>1400</v>
      </c>
    </row>
    <row r="147" spans="1:8" ht="30" customHeight="1" x14ac:dyDescent="0.5">
      <c r="A147" s="73" t="str">
        <f>'Master Book'!E66</f>
        <v>Replace Warr compressor 1.5 -3.5 T Special Order *</v>
      </c>
      <c r="B147" s="92">
        <f>'Master Book'!H66</f>
        <v>2842.6320116054162</v>
      </c>
      <c r="C147" s="97">
        <f>'Master Book'!I66</f>
        <v>2103.3380077369438</v>
      </c>
      <c r="D147" s="100">
        <f>'Master Book'!J66</f>
        <v>1787.8373065764022</v>
      </c>
      <c r="E147" s="74" t="str">
        <f>'Master Book'!D66</f>
        <v>10303</v>
      </c>
      <c r="F147" s="76">
        <f>'Master Book'!F66</f>
        <v>3.5</v>
      </c>
      <c r="G147" s="114" t="s">
        <v>1131</v>
      </c>
      <c r="H147" s="121">
        <f>'Master Book'!P66</f>
        <v>300</v>
      </c>
    </row>
    <row r="148" spans="1:8" ht="30" customHeight="1" x14ac:dyDescent="0.5">
      <c r="A148" s="73" t="str">
        <f>'Master Book'!E67</f>
        <v>Replace Warr compressor 4 - 5 T Special Order *</v>
      </c>
      <c r="B148" s="92">
        <f>'Master Book'!H67</f>
        <v>3050.8820116054162</v>
      </c>
      <c r="C148" s="97">
        <f>'Master Book'!I67</f>
        <v>2311.5880077369438</v>
      </c>
      <c r="D148" s="100">
        <f>'Master Book'!J67</f>
        <v>1964.8498065764022</v>
      </c>
      <c r="E148" s="74" t="str">
        <f>'Master Book'!D67</f>
        <v>10305</v>
      </c>
      <c r="F148" s="76">
        <f>'Master Book'!F67</f>
        <v>3.5</v>
      </c>
      <c r="G148" s="114" t="s">
        <v>1131</v>
      </c>
      <c r="H148" s="121">
        <f>'Master Book'!P67</f>
        <v>400</v>
      </c>
    </row>
    <row r="149" spans="1:8" ht="30" customHeight="1" x14ac:dyDescent="0.5">
      <c r="A149" s="73" t="str">
        <f>'Master Book'!E68</f>
        <v>Cool down compressor</v>
      </c>
      <c r="B149" s="92">
        <f>'Master Book'!H68</f>
        <v>308.26885880077373</v>
      </c>
      <c r="C149" s="97">
        <f>'Master Book'!I68</f>
        <v>205.51257253384915</v>
      </c>
      <c r="D149" s="100">
        <f>'Master Book'!J68</f>
        <v>174.68568665377177</v>
      </c>
      <c r="E149" s="74" t="str">
        <f>'Master Book'!D68</f>
        <v>10306</v>
      </c>
      <c r="F149" s="76">
        <f>'Master Book'!F68</f>
        <v>0.5</v>
      </c>
      <c r="G149" s="114" t="s">
        <v>1131</v>
      </c>
      <c r="H149" s="121">
        <f>'Master Book'!P68</f>
        <v>0</v>
      </c>
    </row>
    <row r="150" spans="1:8" ht="30" customHeight="1" x14ac:dyDescent="0.5">
      <c r="A150" s="73" t="str">
        <f>'Master Book'!E69</f>
        <v>Replace compressor terminal</v>
      </c>
      <c r="B150" s="92">
        <f>'Master Book'!H69</f>
        <v>184.54692940038686</v>
      </c>
      <c r="C150" s="97">
        <f>'Master Book'!I69</f>
        <v>133.16878626692457</v>
      </c>
      <c r="D150" s="100">
        <f>'Master Book'!J69</f>
        <v>113.19346832688588</v>
      </c>
      <c r="E150" s="74" t="str">
        <f>'Master Book'!D69</f>
        <v>10307</v>
      </c>
      <c r="F150" s="76">
        <f>'Master Book'!F69</f>
        <v>0.25</v>
      </c>
      <c r="G150" s="114" t="s">
        <v>1131</v>
      </c>
      <c r="H150" s="121">
        <f>'Master Book'!P69</f>
        <v>5</v>
      </c>
    </row>
    <row r="151" spans="1:8" ht="30" customHeight="1" x14ac:dyDescent="0.5">
      <c r="A151" s="73" t="str">
        <f>'Master Book'!E70</f>
        <v>Acid test</v>
      </c>
      <c r="B151" s="92">
        <f>'Master Book'!H70</f>
        <v>125.56051740812379</v>
      </c>
      <c r="C151" s="97">
        <f>'Master Book'!I70</f>
        <v>109.11951160541585</v>
      </c>
      <c r="D151" s="100">
        <f>'Master Book'!J70</f>
        <v>92.751584864603473</v>
      </c>
      <c r="E151" s="74" t="str">
        <f>'Master Book'!D70</f>
        <v>10308</v>
      </c>
      <c r="F151" s="76">
        <f>'Master Book'!F70</f>
        <v>0.08</v>
      </c>
      <c r="G151" s="114" t="s">
        <v>1131</v>
      </c>
      <c r="H151" s="121">
        <f>'Master Book'!P70</f>
        <v>15</v>
      </c>
    </row>
    <row r="152" spans="1:8" ht="30" customHeight="1" x14ac:dyDescent="0.5">
      <c r="A152" s="73" t="str">
        <f>'Master Book'!E71</f>
        <v>Crankcase heater - Special Order</v>
      </c>
      <c r="B152" s="92">
        <f>'Master Book'!H71</f>
        <v>469.91885880077371</v>
      </c>
      <c r="C152" s="97">
        <f>'Master Book'!I71</f>
        <v>347.16257253384913</v>
      </c>
      <c r="D152" s="100">
        <f>'Master Book'!J71</f>
        <v>295.08818665377174</v>
      </c>
      <c r="E152" s="74" t="str">
        <f>'Master Book'!D71</f>
        <v>10309</v>
      </c>
      <c r="F152" s="76">
        <f>'Master Book'!F71</f>
        <v>0.5</v>
      </c>
      <c r="G152" s="114" t="s">
        <v>1131</v>
      </c>
      <c r="H152" s="121">
        <f>'Master Book'!P71</f>
        <v>20</v>
      </c>
    </row>
    <row r="153" spans="1:8" ht="30" customHeight="1" x14ac:dyDescent="0.5">
      <c r="A153" s="73"/>
      <c r="B153" s="92"/>
      <c r="C153" s="97"/>
      <c r="D153" s="100"/>
      <c r="E153" s="74"/>
      <c r="F153" s="76"/>
      <c r="G153" s="114"/>
      <c r="H153" s="121"/>
    </row>
    <row r="154" spans="1:8" ht="30" customHeight="1" x14ac:dyDescent="0.5">
      <c r="A154" s="73"/>
      <c r="B154" s="92"/>
      <c r="C154" s="97"/>
      <c r="D154" s="100"/>
      <c r="E154" s="74"/>
      <c r="F154" s="76"/>
      <c r="G154" s="114"/>
      <c r="H154" s="121"/>
    </row>
    <row r="155" spans="1:8" ht="30" customHeight="1" x14ac:dyDescent="0.5">
      <c r="A155" s="73"/>
      <c r="B155" s="92"/>
      <c r="C155" s="97"/>
      <c r="D155" s="100"/>
      <c r="E155" s="74"/>
      <c r="F155" s="76"/>
      <c r="G155" s="114"/>
      <c r="H155" s="121"/>
    </row>
    <row r="156" spans="1:8" ht="30" customHeight="1" x14ac:dyDescent="0.5">
      <c r="A156" s="73"/>
      <c r="B156" s="92"/>
      <c r="C156" s="97"/>
      <c r="D156" s="100"/>
      <c r="E156" s="74"/>
      <c r="F156" s="76"/>
      <c r="G156" s="114"/>
      <c r="H156" s="121"/>
    </row>
    <row r="157" spans="1:8" ht="30" customHeight="1" x14ac:dyDescent="0.5">
      <c r="A157" s="73"/>
      <c r="B157" s="92"/>
      <c r="C157" s="97"/>
      <c r="D157" s="100"/>
      <c r="E157" s="74"/>
      <c r="F157" s="115"/>
      <c r="G157" s="116" t="s">
        <v>1131</v>
      </c>
      <c r="H157" s="122"/>
    </row>
    <row r="158" spans="1:8" ht="30" customHeight="1" x14ac:dyDescent="0.5">
      <c r="A158" s="73"/>
      <c r="B158" s="92"/>
      <c r="C158" s="97"/>
      <c r="D158" s="100"/>
      <c r="E158" s="74"/>
      <c r="F158" s="76"/>
      <c r="G158" s="114" t="s">
        <v>1131</v>
      </c>
      <c r="H158" s="121"/>
    </row>
    <row r="159" spans="1:8" ht="30" customHeight="1" x14ac:dyDescent="0.5">
      <c r="A159" s="73"/>
      <c r="B159" s="92"/>
      <c r="C159" s="97"/>
      <c r="D159" s="100"/>
      <c r="E159" s="74"/>
      <c r="F159" s="76"/>
      <c r="G159" s="114" t="s">
        <v>1131</v>
      </c>
      <c r="H159" s="121"/>
    </row>
    <row r="160" spans="1:8" ht="30" customHeight="1" x14ac:dyDescent="0.5">
      <c r="A160" s="73"/>
      <c r="B160" s="92"/>
      <c r="C160" s="97"/>
      <c r="D160" s="100"/>
      <c r="E160" s="74"/>
      <c r="F160" s="76"/>
      <c r="G160" s="114" t="s">
        <v>1131</v>
      </c>
      <c r="H160" s="121"/>
    </row>
    <row r="161" spans="1:8" ht="30" customHeight="1" x14ac:dyDescent="0.5">
      <c r="A161" s="73"/>
      <c r="B161" s="92"/>
      <c r="C161" s="97"/>
      <c r="D161" s="100"/>
      <c r="E161" s="74"/>
      <c r="F161" s="76"/>
      <c r="G161" s="114" t="s">
        <v>1131</v>
      </c>
      <c r="H161" s="121"/>
    </row>
    <row r="162" spans="1:8" ht="30" customHeight="1" x14ac:dyDescent="0.5">
      <c r="A162" s="73"/>
      <c r="B162" s="92"/>
      <c r="C162" s="97"/>
      <c r="D162" s="100"/>
      <c r="E162" s="74"/>
      <c r="F162" s="76"/>
      <c r="G162" s="114" t="s">
        <v>1131</v>
      </c>
      <c r="H162" s="121"/>
    </row>
    <row r="163" spans="1:8" ht="30" customHeight="1" x14ac:dyDescent="0.5">
      <c r="A163" s="73"/>
      <c r="B163" s="92"/>
      <c r="C163" s="97"/>
      <c r="D163" s="100"/>
      <c r="E163" s="74"/>
      <c r="F163" s="76"/>
      <c r="G163" s="114" t="s">
        <v>1131</v>
      </c>
      <c r="H163" s="121"/>
    </row>
    <row r="164" spans="1:8" ht="30" customHeight="1" x14ac:dyDescent="0.5">
      <c r="A164" s="73"/>
      <c r="B164" s="92"/>
      <c r="C164" s="97"/>
      <c r="D164" s="100"/>
      <c r="E164" s="74"/>
      <c r="F164" s="76"/>
      <c r="G164" s="114" t="s">
        <v>1131</v>
      </c>
      <c r="H164" s="121"/>
    </row>
    <row r="165" spans="1:8" ht="30" customHeight="1" x14ac:dyDescent="0.5">
      <c r="A165" s="73"/>
      <c r="B165" s="92"/>
      <c r="C165" s="97"/>
      <c r="D165" s="100"/>
      <c r="E165" s="74"/>
      <c r="F165" s="76"/>
      <c r="G165" s="114" t="s">
        <v>1131</v>
      </c>
      <c r="H165" s="121"/>
    </row>
    <row r="166" spans="1:8" ht="30" customHeight="1" x14ac:dyDescent="0.5">
      <c r="A166" s="73"/>
      <c r="B166" s="92"/>
      <c r="C166" s="97"/>
      <c r="D166" s="100"/>
      <c r="E166" s="74"/>
      <c r="F166" s="115"/>
      <c r="G166" s="116" t="s">
        <v>1131</v>
      </c>
      <c r="H166" s="122"/>
    </row>
    <row r="167" spans="1:8" ht="30" customHeight="1" x14ac:dyDescent="0.5">
      <c r="A167" s="73"/>
      <c r="B167" s="92"/>
      <c r="C167" s="97"/>
      <c r="D167" s="100"/>
      <c r="E167" s="74"/>
      <c r="F167" s="76"/>
      <c r="G167" s="114"/>
      <c r="H167" s="121"/>
    </row>
    <row r="168" spans="1:8" ht="30" customHeight="1" x14ac:dyDescent="0.5">
      <c r="A168" s="73"/>
      <c r="B168" s="92"/>
      <c r="C168" s="97"/>
      <c r="D168" s="100"/>
      <c r="E168" s="74"/>
      <c r="F168" s="76"/>
      <c r="G168" s="114"/>
      <c r="H168" s="121"/>
    </row>
    <row r="169" spans="1:8" ht="30" customHeight="1" x14ac:dyDescent="0.5">
      <c r="A169" s="73"/>
      <c r="B169" s="92"/>
      <c r="C169" s="97"/>
      <c r="D169" s="100"/>
      <c r="E169" s="74"/>
      <c r="F169" s="76"/>
      <c r="G169" s="114"/>
      <c r="H169" s="121"/>
    </row>
    <row r="170" spans="1:8" ht="30" customHeight="1" x14ac:dyDescent="0.5">
      <c r="A170" s="73"/>
      <c r="B170" s="92"/>
      <c r="C170" s="97"/>
      <c r="D170" s="100"/>
      <c r="E170" s="74"/>
      <c r="F170" s="76"/>
      <c r="G170" s="114"/>
      <c r="H170" s="121"/>
    </row>
    <row r="171" spans="1:8" ht="30" customHeight="1" x14ac:dyDescent="0.5">
      <c r="A171" s="73"/>
      <c r="B171" s="92"/>
      <c r="C171" s="97"/>
      <c r="D171" s="100"/>
      <c r="E171" s="75"/>
      <c r="F171" s="76"/>
      <c r="G171" s="77"/>
      <c r="H171" s="121"/>
    </row>
    <row r="172" spans="1:8" ht="30" customHeight="1" x14ac:dyDescent="0.5">
      <c r="A172" s="73"/>
      <c r="B172" s="92"/>
      <c r="C172" s="97"/>
      <c r="D172" s="100"/>
      <c r="E172" s="75"/>
      <c r="F172" s="76"/>
      <c r="G172" s="77"/>
      <c r="H172" s="121"/>
    </row>
    <row r="173" spans="1:8" ht="30" customHeight="1" x14ac:dyDescent="0.5">
      <c r="A173" s="73"/>
      <c r="B173" s="92"/>
      <c r="C173" s="97"/>
      <c r="D173" s="100"/>
      <c r="E173" s="75"/>
      <c r="F173" s="76"/>
      <c r="G173" s="77"/>
      <c r="H173" s="121"/>
    </row>
    <row r="174" spans="1:8" ht="30" customHeight="1" x14ac:dyDescent="0.5">
      <c r="A174" s="73"/>
      <c r="B174" s="92"/>
      <c r="C174" s="97"/>
      <c r="D174" s="100"/>
      <c r="E174" s="75"/>
      <c r="F174" s="76"/>
      <c r="G174" s="77"/>
      <c r="H174" s="121"/>
    </row>
    <row r="175" spans="1:8" ht="30" customHeight="1" x14ac:dyDescent="0.4">
      <c r="A175" s="71"/>
      <c r="B175" s="93"/>
      <c r="C175" s="98"/>
      <c r="D175" s="101"/>
      <c r="E175" s="72"/>
      <c r="F175" s="76"/>
      <c r="G175" s="77"/>
      <c r="H175" s="121"/>
    </row>
    <row r="176" spans="1:8" ht="30" customHeight="1" x14ac:dyDescent="0.4">
      <c r="A176" s="71"/>
      <c r="B176" s="93"/>
      <c r="C176" s="98"/>
      <c r="D176" s="101"/>
      <c r="E176" s="72"/>
      <c r="F176" s="76"/>
      <c r="G176" s="77"/>
      <c r="H176" s="121"/>
    </row>
    <row r="177" spans="1:9" ht="30" customHeight="1" x14ac:dyDescent="0.4">
      <c r="A177" s="71"/>
      <c r="B177" s="93"/>
      <c r="C177" s="98"/>
      <c r="D177" s="101"/>
      <c r="E177" s="72"/>
      <c r="F177" s="76"/>
      <c r="G177" s="77"/>
      <c r="H177" s="121"/>
    </row>
    <row r="178" spans="1:9" ht="30" customHeight="1" x14ac:dyDescent="0.4">
      <c r="A178" s="71"/>
      <c r="B178" s="93"/>
      <c r="C178" s="98"/>
      <c r="D178" s="101"/>
      <c r="E178" s="72"/>
      <c r="F178" s="76"/>
      <c r="G178" s="77"/>
      <c r="H178" s="121"/>
    </row>
    <row r="179" spans="1:9" ht="30" customHeight="1" x14ac:dyDescent="0.4">
      <c r="A179" s="71"/>
      <c r="B179" s="94"/>
      <c r="C179" s="94"/>
      <c r="D179" s="101"/>
      <c r="E179" s="72"/>
      <c r="F179" s="76"/>
      <c r="G179" s="77"/>
      <c r="H179" s="121"/>
    </row>
    <row r="180" spans="1:9" ht="30" customHeight="1" x14ac:dyDescent="0.4">
      <c r="A180" s="71"/>
      <c r="B180" s="94"/>
      <c r="C180" s="94"/>
      <c r="D180" s="101"/>
      <c r="E180" s="72"/>
      <c r="F180" s="76"/>
      <c r="G180" s="77"/>
      <c r="H180" s="121"/>
    </row>
    <row r="181" spans="1:9" ht="30" customHeight="1" x14ac:dyDescent="0.4">
      <c r="A181" s="79"/>
      <c r="B181" s="95"/>
      <c r="C181" s="95"/>
      <c r="D181" s="102"/>
      <c r="E181" s="80"/>
      <c r="F181" s="81"/>
      <c r="G181" s="82"/>
      <c r="H181" s="123"/>
    </row>
    <row r="182" spans="1:9" s="65" customFormat="1" ht="30" customHeight="1" x14ac:dyDescent="0.4">
      <c r="A182" s="83"/>
      <c r="B182" s="96"/>
      <c r="C182" s="96"/>
      <c r="D182" s="96"/>
      <c r="E182" s="84"/>
      <c r="F182" s="82"/>
      <c r="G182" s="82"/>
      <c r="H182" s="124"/>
    </row>
    <row r="183" spans="1:9" ht="38.25" customHeight="1" x14ac:dyDescent="0.25">
      <c r="A183" s="157" t="s">
        <v>360</v>
      </c>
      <c r="B183" s="157"/>
      <c r="C183" s="157"/>
      <c r="D183" s="157"/>
      <c r="E183" s="157"/>
      <c r="F183" s="157"/>
      <c r="G183" s="157"/>
      <c r="H183" s="157"/>
    </row>
    <row r="184" spans="1:9" ht="134.25" customHeight="1" x14ac:dyDescent="0.25">
      <c r="A184" s="158" t="s">
        <v>1635</v>
      </c>
      <c r="B184" s="158"/>
      <c r="C184" s="158"/>
      <c r="D184" s="158"/>
      <c r="E184" s="158"/>
      <c r="F184" s="158"/>
      <c r="G184" s="158"/>
      <c r="H184" s="158"/>
      <c r="I184" s="68"/>
    </row>
    <row r="185" spans="1:9" ht="41.25" customHeight="1" x14ac:dyDescent="0.9">
      <c r="A185" s="78" t="s">
        <v>1503</v>
      </c>
    </row>
    <row r="186" spans="1:9" ht="37.5" customHeight="1" x14ac:dyDescent="0.7">
      <c r="A186" s="159" t="s">
        <v>1504</v>
      </c>
      <c r="B186" s="159"/>
      <c r="C186" s="159"/>
      <c r="D186" s="159"/>
      <c r="E186" s="159"/>
      <c r="F186" s="159"/>
      <c r="G186" s="159"/>
      <c r="H186" s="159"/>
    </row>
    <row r="187" spans="1:9" ht="18.75" customHeight="1" x14ac:dyDescent="0.4"/>
    <row r="188" spans="1:9" ht="55.5" customHeight="1" x14ac:dyDescent="0.25">
      <c r="A188" s="160" t="s">
        <v>1637</v>
      </c>
      <c r="B188" s="160"/>
      <c r="C188" s="160"/>
      <c r="D188" s="160"/>
      <c r="E188" s="160"/>
      <c r="F188" s="160"/>
      <c r="G188" s="160"/>
      <c r="H188" s="160"/>
    </row>
    <row r="190" spans="1:9" ht="30" customHeight="1" x14ac:dyDescent="0.4">
      <c r="A190" s="69" t="s">
        <v>357</v>
      </c>
      <c r="B190" s="91" t="s">
        <v>267</v>
      </c>
      <c r="C190" s="91" t="s">
        <v>721</v>
      </c>
      <c r="D190" s="99" t="s">
        <v>358</v>
      </c>
      <c r="E190" s="70" t="s">
        <v>359</v>
      </c>
      <c r="F190" s="161" t="s">
        <v>256</v>
      </c>
      <c r="G190" s="161"/>
      <c r="H190" s="161"/>
    </row>
    <row r="191" spans="1:9" ht="30" customHeight="1" x14ac:dyDescent="0.5">
      <c r="A191" s="73" t="str">
        <f>'Master Book'!E72</f>
        <v>Clean condenser coil - accessible</v>
      </c>
      <c r="B191" s="92">
        <f>'Master Book'!H72</f>
        <v>178.38192940038687</v>
      </c>
      <c r="C191" s="97">
        <f>'Master Book'!I72</f>
        <v>127.00378626692458</v>
      </c>
      <c r="D191" s="100">
        <f>'Master Book'!J72</f>
        <v>107.95321832688589</v>
      </c>
      <c r="E191" s="74" t="str">
        <f>'Master Book'!D72</f>
        <v>10401</v>
      </c>
      <c r="F191" s="76">
        <f>'Master Book'!F72</f>
        <v>0.25</v>
      </c>
      <c r="G191" s="114" t="s">
        <v>1131</v>
      </c>
      <c r="H191" s="121">
        <f>'Master Book'!P72</f>
        <v>3</v>
      </c>
    </row>
    <row r="192" spans="1:9" ht="30" customHeight="1" x14ac:dyDescent="0.5">
      <c r="A192" s="73" t="str">
        <f>'Master Book'!E73</f>
        <v>Clean condenser coil - non accessible</v>
      </c>
      <c r="B192" s="92">
        <f>'Master Book'!H73</f>
        <v>332.51635880077373</v>
      </c>
      <c r="C192" s="97">
        <f>'Master Book'!I73</f>
        <v>229.76007253384915</v>
      </c>
      <c r="D192" s="100">
        <f>'Master Book'!J73</f>
        <v>195.29606165377177</v>
      </c>
      <c r="E192" s="74" t="str">
        <f>'Master Book'!D73</f>
        <v>10402</v>
      </c>
      <c r="F192" s="76">
        <f>'Master Book'!F73</f>
        <v>0.5</v>
      </c>
      <c r="G192" s="114" t="s">
        <v>1131</v>
      </c>
      <c r="H192" s="121">
        <f>'Master Book'!P73</f>
        <v>3</v>
      </c>
    </row>
    <row r="193" spans="1:8" ht="30" customHeight="1" x14ac:dyDescent="0.5">
      <c r="A193" s="73" t="str">
        <f>'Master Book'!E74</f>
        <v>Cleaning of evap coil-accessible</v>
      </c>
      <c r="B193" s="92">
        <f>'Master Book'!H74</f>
        <v>332.51635880077373</v>
      </c>
      <c r="C193" s="97">
        <f>'Master Book'!I74</f>
        <v>229.76007253384915</v>
      </c>
      <c r="D193" s="100">
        <f>'Master Book'!J74</f>
        <v>195.29606165377177</v>
      </c>
      <c r="E193" s="74" t="str">
        <f>'Master Book'!D74</f>
        <v>10403</v>
      </c>
      <c r="F193" s="76">
        <f>'Master Book'!F74</f>
        <v>0.5</v>
      </c>
      <c r="G193" s="114" t="s">
        <v>1131</v>
      </c>
      <c r="H193" s="121">
        <f>'Master Book'!P74</f>
        <v>3</v>
      </c>
    </row>
    <row r="194" spans="1:8" ht="30" customHeight="1" x14ac:dyDescent="0.5">
      <c r="A194" s="73" t="str">
        <f>'Master Book'!E75</f>
        <v>Cleaning of evap coil-no access</v>
      </c>
      <c r="B194" s="92">
        <f>'Master Book'!H75</f>
        <v>813.24964700193425</v>
      </c>
      <c r="C194" s="97">
        <f>'Master Book'!I75</f>
        <v>556.35893133462287</v>
      </c>
      <c r="D194" s="100">
        <f>'Master Book'!J75</f>
        <v>472.90509163442943</v>
      </c>
      <c r="E194" s="74" t="str">
        <f>'Master Book'!D75</f>
        <v>10404</v>
      </c>
      <c r="F194" s="76">
        <f>'Master Book'!F75</f>
        <v>1.25</v>
      </c>
      <c r="G194" s="114" t="s">
        <v>1131</v>
      </c>
      <c r="H194" s="121">
        <f>'Master Book'!P75</f>
        <v>7</v>
      </c>
    </row>
    <row r="195" spans="1:8" ht="30" customHeight="1" x14ac:dyDescent="0.5">
      <c r="A195" s="73" t="str">
        <f>'Master Book'!E76</f>
        <v>Pull and clean evap coil**</v>
      </c>
      <c r="B195" s="92">
        <f>'Master Book'!H76</f>
        <v>1309.3129352030949</v>
      </c>
      <c r="C195" s="97">
        <f>'Master Book'!I76</f>
        <v>898.28779013539656</v>
      </c>
      <c r="D195" s="100">
        <f>'Master Book'!J76</f>
        <v>763.54462161508707</v>
      </c>
      <c r="E195" s="74" t="str">
        <f>'Master Book'!D76</f>
        <v>10405</v>
      </c>
      <c r="F195" s="76">
        <f>'Master Book'!F76</f>
        <v>2</v>
      </c>
      <c r="G195" s="114" t="s">
        <v>1131</v>
      </c>
      <c r="H195" s="121">
        <f>'Master Book'!P76</f>
        <v>15</v>
      </c>
    </row>
    <row r="196" spans="1:8" ht="30" customHeight="1" x14ac:dyDescent="0.5">
      <c r="A196" s="73" t="str">
        <f>'Master Book'!E77</f>
        <v>De-ice coil</v>
      </c>
      <c r="B196" s="92">
        <f>'Master Book'!H77</f>
        <v>308.26885880077373</v>
      </c>
      <c r="C196" s="97">
        <f>'Master Book'!I77</f>
        <v>205.51257253384915</v>
      </c>
      <c r="D196" s="100">
        <f>'Master Book'!J77</f>
        <v>174.68568665377177</v>
      </c>
      <c r="E196" s="74" t="str">
        <f>'Master Book'!D77</f>
        <v>10406</v>
      </c>
      <c r="F196" s="76">
        <f>'Master Book'!F77</f>
        <v>0.5</v>
      </c>
      <c r="G196" s="114" t="s">
        <v>1131</v>
      </c>
      <c r="H196" s="121">
        <f>'Master Book'!P77</f>
        <v>0</v>
      </c>
    </row>
    <row r="197" spans="1:8" ht="30" customHeight="1" x14ac:dyDescent="0.5">
      <c r="A197" s="73" t="str">
        <f>'Master Book'!E78</f>
        <v>De-ice outdoor coil</v>
      </c>
      <c r="B197" s="92">
        <f>'Master Book'!H78</f>
        <v>308.26885880077373</v>
      </c>
      <c r="C197" s="97">
        <f>'Master Book'!I78</f>
        <v>205.51257253384915</v>
      </c>
      <c r="D197" s="100">
        <f>'Master Book'!J78</f>
        <v>174.68568665377177</v>
      </c>
      <c r="E197" s="74" t="str">
        <f>'Master Book'!D78</f>
        <v>10407</v>
      </c>
      <c r="F197" s="76">
        <f>'Master Book'!F78</f>
        <v>0.5</v>
      </c>
      <c r="G197" s="114" t="s">
        <v>1131</v>
      </c>
      <c r="H197" s="121">
        <f>'Master Book'!P78</f>
        <v>0</v>
      </c>
    </row>
    <row r="198" spans="1:8" ht="30" customHeight="1" x14ac:dyDescent="0.5">
      <c r="A198" s="73" t="str">
        <f>'Master Book'!E79</f>
        <v>Straighten coil fins</v>
      </c>
      <c r="B198" s="92">
        <f>'Master Book'!H79</f>
        <v>154.13442940038686</v>
      </c>
      <c r="C198" s="97">
        <f>'Master Book'!I79</f>
        <v>102.75628626692458</v>
      </c>
      <c r="D198" s="100">
        <f>'Master Book'!J79</f>
        <v>87.342843326885884</v>
      </c>
      <c r="E198" s="74" t="str">
        <f>'Master Book'!D79</f>
        <v>10408</v>
      </c>
      <c r="F198" s="76">
        <f>'Master Book'!F79</f>
        <v>0.25</v>
      </c>
      <c r="G198" s="114" t="s">
        <v>1131</v>
      </c>
      <c r="H198" s="121">
        <f>'Master Book'!P79</f>
        <v>0</v>
      </c>
    </row>
    <row r="199" spans="1:8" ht="30" customHeight="1" x14ac:dyDescent="0.5">
      <c r="A199" s="73" t="str">
        <f>'Master Book'!E80</f>
        <v>Level condenser-standard</v>
      </c>
      <c r="B199" s="92">
        <f>'Master Book'!H80</f>
        <v>162.21692940038687</v>
      </c>
      <c r="C199" s="97">
        <f>'Master Book'!I80</f>
        <v>110.83878626692457</v>
      </c>
      <c r="D199" s="100">
        <f>'Master Book'!J80</f>
        <v>94.212968326885886</v>
      </c>
      <c r="E199" s="74" t="str">
        <f>'Master Book'!D80</f>
        <v>10409</v>
      </c>
      <c r="F199" s="76">
        <f>'Master Book'!F80</f>
        <v>0.25</v>
      </c>
      <c r="G199" s="114" t="s">
        <v>1131</v>
      </c>
      <c r="H199" s="121">
        <f>'Master Book'!P80</f>
        <v>1</v>
      </c>
    </row>
    <row r="200" spans="1:8" ht="30" customHeight="1" x14ac:dyDescent="0.5">
      <c r="A200" s="73" t="str">
        <f>'Master Book'!E81</f>
        <v>Install condenser pad</v>
      </c>
      <c r="B200" s="92">
        <f>'Master Book'!H81</f>
        <v>551.23885880077376</v>
      </c>
      <c r="C200" s="97">
        <f>'Master Book'!I81</f>
        <v>428.48257253384918</v>
      </c>
      <c r="D200" s="100">
        <f>'Master Book'!J81</f>
        <v>364.21018665377181</v>
      </c>
      <c r="E200" s="74" t="str">
        <f>'Master Book'!D81</f>
        <v>10410</v>
      </c>
      <c r="F200" s="76">
        <f>'Master Book'!F81</f>
        <v>0.5</v>
      </c>
      <c r="G200" s="114" t="s">
        <v>1131</v>
      </c>
      <c r="H200" s="121">
        <f>'Master Book'!P81</f>
        <v>36</v>
      </c>
    </row>
    <row r="201" spans="1:8" ht="30" customHeight="1" x14ac:dyDescent="0.5">
      <c r="A201" s="73" t="str">
        <f>'Master Book'!E82</f>
        <v>A/C cover</v>
      </c>
      <c r="B201" s="92">
        <f>'Master Book'!H82</f>
        <v>281.19692940038686</v>
      </c>
      <c r="C201" s="97">
        <f>'Master Book'!I82</f>
        <v>229.81878626692458</v>
      </c>
      <c r="D201" s="100">
        <f>'Master Book'!J82</f>
        <v>195.3459683268859</v>
      </c>
      <c r="E201" s="74" t="str">
        <f>'Master Book'!D82</f>
        <v>10411</v>
      </c>
      <c r="F201" s="76">
        <f>'Master Book'!F82</f>
        <v>0.25</v>
      </c>
      <c r="G201" s="114" t="s">
        <v>1131</v>
      </c>
      <c r="H201" s="121">
        <f>'Master Book'!P82</f>
        <v>25</v>
      </c>
    </row>
    <row r="202" spans="1:8" ht="30" customHeight="1" x14ac:dyDescent="0.5">
      <c r="A202" s="73"/>
      <c r="B202" s="92"/>
      <c r="C202" s="97"/>
      <c r="D202" s="100"/>
      <c r="E202" s="74"/>
      <c r="F202" s="76"/>
      <c r="G202" s="114"/>
      <c r="H202" s="121"/>
    </row>
    <row r="203" spans="1:8" ht="30" customHeight="1" x14ac:dyDescent="0.5">
      <c r="A203" s="73"/>
      <c r="B203" s="92"/>
      <c r="C203" s="97"/>
      <c r="D203" s="100"/>
      <c r="E203" s="74"/>
      <c r="F203" s="76"/>
      <c r="G203" s="114"/>
      <c r="H203" s="121"/>
    </row>
    <row r="204" spans="1:8" ht="30" customHeight="1" x14ac:dyDescent="0.5">
      <c r="A204" s="73"/>
      <c r="B204" s="92"/>
      <c r="C204" s="97"/>
      <c r="D204" s="100"/>
      <c r="E204" s="74"/>
      <c r="F204" s="76"/>
      <c r="G204" s="114"/>
      <c r="H204" s="121"/>
    </row>
    <row r="205" spans="1:8" ht="30" customHeight="1" x14ac:dyDescent="0.5">
      <c r="A205" s="73"/>
      <c r="B205" s="92"/>
      <c r="C205" s="97"/>
      <c r="D205" s="100"/>
      <c r="E205" s="74"/>
      <c r="F205" s="76"/>
      <c r="G205" s="114"/>
      <c r="H205" s="121"/>
    </row>
    <row r="206" spans="1:8" ht="30" customHeight="1" x14ac:dyDescent="0.5">
      <c r="A206" s="73"/>
      <c r="B206" s="92"/>
      <c r="C206" s="97"/>
      <c r="D206" s="100"/>
      <c r="E206" s="74"/>
      <c r="F206" s="76"/>
      <c r="G206" s="114" t="s">
        <v>1131</v>
      </c>
      <c r="H206" s="121"/>
    </row>
    <row r="207" spans="1:8" ht="30" customHeight="1" x14ac:dyDescent="0.5">
      <c r="A207" s="73"/>
      <c r="B207" s="92"/>
      <c r="C207" s="97"/>
      <c r="D207" s="100"/>
      <c r="E207" s="74"/>
      <c r="F207" s="76"/>
      <c r="G207" s="114" t="s">
        <v>1131</v>
      </c>
      <c r="H207" s="121"/>
    </row>
    <row r="208" spans="1:8" ht="30" customHeight="1" x14ac:dyDescent="0.5">
      <c r="A208" s="73"/>
      <c r="B208" s="92"/>
      <c r="C208" s="97"/>
      <c r="D208" s="100"/>
      <c r="E208" s="74"/>
      <c r="F208" s="76"/>
      <c r="G208" s="114"/>
      <c r="H208" s="121"/>
    </row>
    <row r="209" spans="1:8" ht="30" customHeight="1" x14ac:dyDescent="0.5">
      <c r="A209" s="73"/>
      <c r="B209" s="92"/>
      <c r="C209" s="97"/>
      <c r="D209" s="100"/>
      <c r="E209" s="74"/>
      <c r="F209" s="76"/>
      <c r="G209" s="114" t="s">
        <v>1131</v>
      </c>
      <c r="H209" s="121"/>
    </row>
    <row r="210" spans="1:8" ht="30" customHeight="1" x14ac:dyDescent="0.5">
      <c r="A210" s="73"/>
      <c r="B210" s="92"/>
      <c r="C210" s="97"/>
      <c r="D210" s="100"/>
      <c r="E210" s="74"/>
      <c r="F210" s="76"/>
      <c r="G210" s="114"/>
      <c r="H210" s="121"/>
    </row>
    <row r="211" spans="1:8" ht="30" customHeight="1" x14ac:dyDescent="0.5">
      <c r="A211" s="73"/>
      <c r="B211" s="92"/>
      <c r="C211" s="97"/>
      <c r="D211" s="100"/>
      <c r="E211" s="74"/>
      <c r="F211" s="76"/>
      <c r="G211" s="114"/>
      <c r="H211" s="121"/>
    </row>
    <row r="212" spans="1:8" ht="30" customHeight="1" x14ac:dyDescent="0.5">
      <c r="A212" s="73"/>
      <c r="B212" s="92"/>
      <c r="C212" s="97"/>
      <c r="D212" s="100"/>
      <c r="E212" s="74"/>
      <c r="F212" s="115"/>
      <c r="G212" s="116"/>
      <c r="H212" s="122"/>
    </row>
    <row r="213" spans="1:8" ht="30" customHeight="1" x14ac:dyDescent="0.5">
      <c r="A213" s="73"/>
      <c r="B213" s="92"/>
      <c r="C213" s="97"/>
      <c r="D213" s="100"/>
      <c r="E213" s="74"/>
      <c r="F213" s="76"/>
      <c r="G213" s="114"/>
      <c r="H213" s="121"/>
    </row>
    <row r="214" spans="1:8" ht="30" customHeight="1" x14ac:dyDescent="0.5">
      <c r="A214" s="73"/>
      <c r="B214" s="92"/>
      <c r="C214" s="97"/>
      <c r="D214" s="100"/>
      <c r="E214" s="74"/>
      <c r="F214" s="76"/>
      <c r="G214" s="114"/>
      <c r="H214" s="121"/>
    </row>
    <row r="215" spans="1:8" ht="30" customHeight="1" x14ac:dyDescent="0.5">
      <c r="A215" s="73"/>
      <c r="B215" s="92"/>
      <c r="C215" s="97"/>
      <c r="D215" s="100"/>
      <c r="E215" s="74"/>
      <c r="F215" s="76"/>
      <c r="G215" s="114"/>
      <c r="H215" s="121"/>
    </row>
    <row r="216" spans="1:8" ht="30" customHeight="1" x14ac:dyDescent="0.5">
      <c r="A216" s="73"/>
      <c r="B216" s="92"/>
      <c r="C216" s="97"/>
      <c r="D216" s="100"/>
      <c r="E216" s="74"/>
      <c r="F216" s="76"/>
      <c r="G216" s="114"/>
      <c r="H216" s="121"/>
    </row>
    <row r="217" spans="1:8" ht="30" customHeight="1" x14ac:dyDescent="0.5">
      <c r="A217" s="73"/>
      <c r="B217" s="92"/>
      <c r="C217" s="97"/>
      <c r="D217" s="100"/>
      <c r="E217" s="75"/>
      <c r="F217" s="76"/>
      <c r="G217" s="77"/>
      <c r="H217" s="121"/>
    </row>
    <row r="218" spans="1:8" ht="30" customHeight="1" x14ac:dyDescent="0.5">
      <c r="A218" s="73"/>
      <c r="B218" s="92"/>
      <c r="C218" s="97"/>
      <c r="D218" s="100"/>
      <c r="E218" s="75"/>
      <c r="F218" s="76"/>
      <c r="G218" s="77"/>
      <c r="H218" s="121"/>
    </row>
    <row r="219" spans="1:8" ht="30" customHeight="1" x14ac:dyDescent="0.5">
      <c r="A219" s="73"/>
      <c r="B219" s="92"/>
      <c r="C219" s="97"/>
      <c r="D219" s="100"/>
      <c r="E219" s="75"/>
      <c r="F219" s="76"/>
      <c r="G219" s="77"/>
      <c r="H219" s="121"/>
    </row>
    <row r="220" spans="1:8" ht="30" customHeight="1" x14ac:dyDescent="0.5">
      <c r="A220" s="73"/>
      <c r="B220" s="92"/>
      <c r="C220" s="97"/>
      <c r="D220" s="100"/>
      <c r="E220" s="75"/>
      <c r="F220" s="76"/>
      <c r="G220" s="77"/>
      <c r="H220" s="121"/>
    </row>
    <row r="221" spans="1:8" ht="30" customHeight="1" x14ac:dyDescent="0.4">
      <c r="A221" s="71"/>
      <c r="B221" s="93"/>
      <c r="C221" s="98"/>
      <c r="D221" s="101"/>
      <c r="E221" s="72"/>
      <c r="F221" s="76"/>
      <c r="G221" s="77"/>
      <c r="H221" s="121"/>
    </row>
    <row r="222" spans="1:8" ht="30" customHeight="1" x14ac:dyDescent="0.4">
      <c r="A222" s="71"/>
      <c r="B222" s="93"/>
      <c r="C222" s="98"/>
      <c r="D222" s="101"/>
      <c r="E222" s="72"/>
      <c r="F222" s="76"/>
      <c r="G222" s="77"/>
      <c r="H222" s="121"/>
    </row>
    <row r="223" spans="1:8" ht="30" customHeight="1" x14ac:dyDescent="0.4">
      <c r="A223" s="71"/>
      <c r="B223" s="93"/>
      <c r="C223" s="98"/>
      <c r="D223" s="101"/>
      <c r="E223" s="72"/>
      <c r="F223" s="76"/>
      <c r="G223" s="77"/>
      <c r="H223" s="121"/>
    </row>
    <row r="224" spans="1:8" ht="30" customHeight="1" x14ac:dyDescent="0.4">
      <c r="A224" s="71"/>
      <c r="B224" s="93"/>
      <c r="C224" s="98"/>
      <c r="D224" s="101"/>
      <c r="E224" s="72"/>
      <c r="F224" s="76"/>
      <c r="G224" s="77"/>
      <c r="H224" s="121"/>
    </row>
    <row r="225" spans="1:9" ht="30" customHeight="1" x14ac:dyDescent="0.4">
      <c r="A225" s="71"/>
      <c r="B225" s="94"/>
      <c r="C225" s="94"/>
      <c r="D225" s="101"/>
      <c r="E225" s="72"/>
      <c r="F225" s="76"/>
      <c r="G225" s="77"/>
      <c r="H225" s="121"/>
    </row>
    <row r="226" spans="1:9" ht="30" customHeight="1" x14ac:dyDescent="0.4">
      <c r="A226" s="71"/>
      <c r="B226" s="94"/>
      <c r="C226" s="94"/>
      <c r="D226" s="101"/>
      <c r="E226" s="72"/>
      <c r="F226" s="76"/>
      <c r="G226" s="77"/>
      <c r="H226" s="121"/>
    </row>
    <row r="227" spans="1:9" ht="30" customHeight="1" x14ac:dyDescent="0.4">
      <c r="A227" s="79"/>
      <c r="B227" s="95"/>
      <c r="C227" s="95"/>
      <c r="D227" s="102"/>
      <c r="E227" s="80"/>
      <c r="F227" s="81"/>
      <c r="G227" s="82"/>
      <c r="H227" s="123"/>
    </row>
    <row r="228" spans="1:9" s="65" customFormat="1" ht="30" customHeight="1" x14ac:dyDescent="0.4">
      <c r="A228" s="83"/>
      <c r="B228" s="96"/>
      <c r="C228" s="96"/>
      <c r="D228" s="96"/>
      <c r="E228" s="84"/>
      <c r="F228" s="82"/>
      <c r="G228" s="82"/>
      <c r="H228" s="124"/>
    </row>
    <row r="229" spans="1:9" ht="38.25" customHeight="1" x14ac:dyDescent="0.25">
      <c r="A229" s="157" t="s">
        <v>360</v>
      </c>
      <c r="B229" s="157"/>
      <c r="C229" s="157"/>
      <c r="D229" s="157"/>
      <c r="E229" s="157"/>
      <c r="F229" s="157"/>
      <c r="G229" s="157"/>
      <c r="H229" s="157"/>
    </row>
    <row r="230" spans="1:9" ht="134.25" customHeight="1" x14ac:dyDescent="0.25">
      <c r="A230" s="158" t="s">
        <v>1635</v>
      </c>
      <c r="B230" s="158"/>
      <c r="C230" s="158"/>
      <c r="D230" s="158"/>
      <c r="E230" s="158"/>
      <c r="F230" s="158"/>
      <c r="G230" s="158"/>
      <c r="H230" s="158"/>
      <c r="I230" s="68"/>
    </row>
    <row r="231" spans="1:9" ht="41.25" customHeight="1" x14ac:dyDescent="0.9">
      <c r="A231" s="78" t="s">
        <v>1505</v>
      </c>
    </row>
    <row r="232" spans="1:9" ht="37.5" customHeight="1" x14ac:dyDescent="0.7">
      <c r="A232" s="159" t="s">
        <v>388</v>
      </c>
      <c r="B232" s="159"/>
      <c r="C232" s="159"/>
      <c r="D232" s="159"/>
      <c r="E232" s="159"/>
      <c r="F232" s="159"/>
      <c r="G232" s="159"/>
      <c r="H232" s="159"/>
    </row>
    <row r="233" spans="1:9" ht="18.75" customHeight="1" x14ac:dyDescent="0.4"/>
    <row r="234" spans="1:9" ht="55.5" customHeight="1" x14ac:dyDescent="0.25">
      <c r="A234" s="160" t="s">
        <v>1637</v>
      </c>
      <c r="B234" s="160"/>
      <c r="C234" s="160"/>
      <c r="D234" s="160"/>
      <c r="E234" s="160"/>
      <c r="F234" s="160"/>
      <c r="G234" s="160"/>
      <c r="H234" s="160"/>
    </row>
    <row r="236" spans="1:9" ht="30" customHeight="1" x14ac:dyDescent="0.4">
      <c r="A236" s="69" t="s">
        <v>357</v>
      </c>
      <c r="B236" s="91" t="s">
        <v>267</v>
      </c>
      <c r="C236" s="91" t="s">
        <v>721</v>
      </c>
      <c r="D236" s="99" t="s">
        <v>358</v>
      </c>
      <c r="E236" s="70" t="s">
        <v>359</v>
      </c>
      <c r="F236" s="161" t="s">
        <v>256</v>
      </c>
      <c r="G236" s="161"/>
      <c r="H236" s="161"/>
    </row>
    <row r="237" spans="1:9" ht="30" customHeight="1" x14ac:dyDescent="0.5">
      <c r="A237" s="73" t="str">
        <f>'Master Book'!E83</f>
        <v>Replace schrader valve cap</v>
      </c>
      <c r="B237" s="92">
        <f>'Master Book'!H83</f>
        <v>65.488017408123795</v>
      </c>
      <c r="C237" s="97">
        <f>'Master Book'!I83</f>
        <v>49.047011605415861</v>
      </c>
      <c r="D237" s="100">
        <f>'Master Book'!J83</f>
        <v>41.68995986460348</v>
      </c>
      <c r="E237" s="74" t="str">
        <f>'Master Book'!D83</f>
        <v>10501</v>
      </c>
      <c r="F237" s="76">
        <f>'Master Book'!F83</f>
        <v>0.08</v>
      </c>
      <c r="G237" s="114" t="s">
        <v>1131</v>
      </c>
      <c r="H237" s="121">
        <f>'Master Book'!P83</f>
        <v>2</v>
      </c>
    </row>
    <row r="238" spans="1:9" ht="30" customHeight="1" x14ac:dyDescent="0.5">
      <c r="A238" s="73" t="str">
        <f>'Master Book'!E84</f>
        <v>Leak search-accessible fittings</v>
      </c>
      <c r="B238" s="92">
        <f>'Master Book'!H84</f>
        <v>170.29942940038686</v>
      </c>
      <c r="C238" s="97">
        <f>'Master Book'!I84</f>
        <v>118.92128626692457</v>
      </c>
      <c r="D238" s="100">
        <f>'Master Book'!J84</f>
        <v>101.08309332688589</v>
      </c>
      <c r="E238" s="74" t="str">
        <f>'Master Book'!D84</f>
        <v>10503</v>
      </c>
      <c r="F238" s="76">
        <f>'Master Book'!F84</f>
        <v>0.25</v>
      </c>
      <c r="G238" s="114" t="s">
        <v>1131</v>
      </c>
      <c r="H238" s="121">
        <f>'Master Book'!P84</f>
        <v>2</v>
      </c>
    </row>
    <row r="239" spans="1:9" ht="30" customHeight="1" x14ac:dyDescent="0.5">
      <c r="A239" s="73" t="str">
        <f>'Master Book'!E85</f>
        <v>Leak search-single major component</v>
      </c>
      <c r="B239" s="92">
        <f>'Master Book'!H85</f>
        <v>324.43385880077375</v>
      </c>
      <c r="C239" s="97">
        <f>'Master Book'!I85</f>
        <v>221.67757253384914</v>
      </c>
      <c r="D239" s="100">
        <f>'Master Book'!J85</f>
        <v>188.42593665377177</v>
      </c>
      <c r="E239" s="74" t="str">
        <f>'Master Book'!D85</f>
        <v>10504</v>
      </c>
      <c r="F239" s="76">
        <f>'Master Book'!F85</f>
        <v>0.5</v>
      </c>
      <c r="G239" s="114" t="s">
        <v>1131</v>
      </c>
      <c r="H239" s="121">
        <f>'Master Book'!P85</f>
        <v>2</v>
      </c>
    </row>
    <row r="240" spans="1:9" ht="30" customHeight="1" x14ac:dyDescent="0.5">
      <c r="A240" s="73" t="str">
        <f>'Master Book'!E86</f>
        <v>Leak search-complete system</v>
      </c>
      <c r="B240" s="92">
        <f>'Master Book'!H86</f>
        <v>786.83714700193423</v>
      </c>
      <c r="C240" s="97">
        <f>'Master Book'!I86</f>
        <v>529.94643133462284</v>
      </c>
      <c r="D240" s="100">
        <f>'Master Book'!J86</f>
        <v>450.45446663442942</v>
      </c>
      <c r="E240" s="74" t="str">
        <f>'Master Book'!D86</f>
        <v>10505</v>
      </c>
      <c r="F240" s="76">
        <f>'Master Book'!F86</f>
        <v>1.25</v>
      </c>
      <c r="G240" s="114" t="s">
        <v>1131</v>
      </c>
      <c r="H240" s="121">
        <f>'Master Book'!P86</f>
        <v>2</v>
      </c>
    </row>
    <row r="241" spans="1:8" ht="30" customHeight="1" x14ac:dyDescent="0.5">
      <c r="A241" s="73" t="str">
        <f>'Master Book'!E87</f>
        <v>Tighten fittings or repl. Schrader</v>
      </c>
      <c r="B241" s="92">
        <f>'Master Book'!H87</f>
        <v>162.21692940038687</v>
      </c>
      <c r="C241" s="97">
        <f>'Master Book'!I87</f>
        <v>110.83878626692457</v>
      </c>
      <c r="D241" s="100">
        <f>'Master Book'!J87</f>
        <v>94.212968326885886</v>
      </c>
      <c r="E241" s="74" t="str">
        <f>'Master Book'!D87</f>
        <v>10506</v>
      </c>
      <c r="F241" s="76">
        <f>'Master Book'!F87</f>
        <v>0.25</v>
      </c>
      <c r="G241" s="114" t="s">
        <v>1131</v>
      </c>
      <c r="H241" s="121">
        <f>'Master Book'!P87</f>
        <v>1</v>
      </c>
    </row>
    <row r="242" spans="1:8" ht="30" customHeight="1" x14ac:dyDescent="0.5">
      <c r="A242" s="73" t="str">
        <f>'Master Book'!E88</f>
        <v>Leak repair-accessible (per leak)**</v>
      </c>
      <c r="B242" s="92">
        <f>'Master Book'!H88</f>
        <v>178.38192940038687</v>
      </c>
      <c r="C242" s="97">
        <f>'Master Book'!I88</f>
        <v>127.00378626692458</v>
      </c>
      <c r="D242" s="100">
        <f>'Master Book'!J88</f>
        <v>107.95321832688589</v>
      </c>
      <c r="E242" s="74" t="str">
        <f>'Master Book'!D88</f>
        <v>10507</v>
      </c>
      <c r="F242" s="76">
        <f>'Master Book'!F88</f>
        <v>0.25</v>
      </c>
      <c r="G242" s="114" t="s">
        <v>1131</v>
      </c>
      <c r="H242" s="121">
        <f>'Master Book'!P88</f>
        <v>3</v>
      </c>
    </row>
    <row r="243" spans="1:8" ht="30" customHeight="1" x14ac:dyDescent="0.5">
      <c r="A243" s="73" t="str">
        <f>'Master Book'!E89</f>
        <v>Leak repair-non accessible**</v>
      </c>
      <c r="B243" s="92">
        <f>'Master Book'!H89</f>
        <v>486.65078820116059</v>
      </c>
      <c r="C243" s="97">
        <f>'Master Book'!I89</f>
        <v>332.51635880077373</v>
      </c>
      <c r="D243" s="100">
        <f>'Master Book'!J89</f>
        <v>282.63890498065768</v>
      </c>
      <c r="E243" s="74" t="str">
        <f>'Master Book'!D89</f>
        <v>10508</v>
      </c>
      <c r="F243" s="76">
        <f>'Master Book'!F89</f>
        <v>0.75</v>
      </c>
      <c r="G243" s="114" t="s">
        <v>1131</v>
      </c>
      <c r="H243" s="121">
        <f>'Master Book'!P89</f>
        <v>3</v>
      </c>
    </row>
    <row r="244" spans="1:8" ht="30" customHeight="1" x14ac:dyDescent="0.5">
      <c r="A244" s="73" t="str">
        <f>'Master Book'!E90</f>
        <v>Replace liquid or suction valve** Special Order</v>
      </c>
      <c r="B244" s="92">
        <f>'Master Book'!H90</f>
        <v>571.5688588007738</v>
      </c>
      <c r="C244" s="97">
        <f>'Master Book'!I90</f>
        <v>448.81257253384916</v>
      </c>
      <c r="D244" s="100">
        <f>'Master Book'!J90</f>
        <v>381.49068665377177</v>
      </c>
      <c r="E244" s="74" t="str">
        <f>'Master Book'!D90</f>
        <v>10509</v>
      </c>
      <c r="F244" s="76">
        <f>'Master Book'!F90</f>
        <v>0.5</v>
      </c>
      <c r="G244" s="114" t="s">
        <v>1131</v>
      </c>
      <c r="H244" s="121">
        <f>'Master Book'!P90</f>
        <v>40</v>
      </c>
    </row>
    <row r="245" spans="1:8" ht="30" customHeight="1" x14ac:dyDescent="0.5">
      <c r="A245" s="73" t="str">
        <f>'Master Book'!E91</f>
        <v>Copper pipe per ft.</v>
      </c>
      <c r="B245" s="92">
        <f>'Master Book'!H91</f>
        <v>170.29942940038686</v>
      </c>
      <c r="C245" s="97">
        <f>'Master Book'!I91</f>
        <v>118.92128626692457</v>
      </c>
      <c r="D245" s="100">
        <f>'Master Book'!J91</f>
        <v>101.08309332688589</v>
      </c>
      <c r="E245" s="74" t="str">
        <f>'Master Book'!D91</f>
        <v>10510</v>
      </c>
      <c r="F245" s="76">
        <f>'Master Book'!F91</f>
        <v>0.25</v>
      </c>
      <c r="G245" s="114" t="s">
        <v>1131</v>
      </c>
      <c r="H245" s="121">
        <f>'Master Book'!P91</f>
        <v>2</v>
      </c>
    </row>
    <row r="246" spans="1:8" ht="30" customHeight="1" x14ac:dyDescent="0.5">
      <c r="A246" s="73" t="str">
        <f>'Master Book'!E92</f>
        <v>Suction line insulation/ft.</v>
      </c>
      <c r="B246" s="92">
        <f>'Master Book'!H92</f>
        <v>20</v>
      </c>
      <c r="C246" s="97">
        <f>'Master Book'!I92</f>
        <v>15</v>
      </c>
      <c r="D246" s="100">
        <f>'Master Book'!J92</f>
        <v>12.75</v>
      </c>
      <c r="E246" s="74" t="str">
        <f>'Master Book'!D92</f>
        <v>10511</v>
      </c>
      <c r="F246" s="76">
        <f>'Master Book'!F92</f>
        <v>0.25</v>
      </c>
      <c r="G246" s="114" t="s">
        <v>1131</v>
      </c>
      <c r="H246" s="121">
        <f>'Master Book'!P92</f>
        <v>0.25</v>
      </c>
    </row>
    <row r="247" spans="1:8" ht="30" customHeight="1" x14ac:dyDescent="0.5">
      <c r="A247" s="73" t="str">
        <f>'Master Book'!E93</f>
        <v>Low pressure cut-out (fixed)** Special Order</v>
      </c>
      <c r="B247" s="92">
        <f>'Master Book'!H93</f>
        <v>305.61942940038688</v>
      </c>
      <c r="C247" s="97">
        <f>'Master Book'!I93</f>
        <v>234.24128626692459</v>
      </c>
      <c r="D247" s="100">
        <f>'Master Book'!J93</f>
        <v>199.10509332688591</v>
      </c>
      <c r="E247" s="74" t="str">
        <f>'Master Book'!D93</f>
        <v>10512</v>
      </c>
      <c r="F247" s="76">
        <f>'Master Book'!F93</f>
        <v>0.25</v>
      </c>
      <c r="G247" s="114" t="s">
        <v>1131</v>
      </c>
      <c r="H247" s="121">
        <f>'Master Book'!P93</f>
        <v>18</v>
      </c>
    </row>
    <row r="248" spans="1:8" ht="30" customHeight="1" x14ac:dyDescent="0.5">
      <c r="A248" s="73" t="str">
        <f>'Master Book'!E94</f>
        <v>Low pressure cut-out (adj)** Special Order</v>
      </c>
      <c r="B248" s="92">
        <f>'Master Book'!H94</f>
        <v>591.89885880077372</v>
      </c>
      <c r="C248" s="97">
        <f>'Master Book'!I94</f>
        <v>469.14257253384915</v>
      </c>
      <c r="D248" s="100">
        <f>'Master Book'!J94</f>
        <v>398.77118665377179</v>
      </c>
      <c r="E248" s="74" t="str">
        <f>'Master Book'!D94</f>
        <v>10513</v>
      </c>
      <c r="F248" s="76">
        <f>'Master Book'!F94</f>
        <v>0.5</v>
      </c>
      <c r="G248" s="114" t="s">
        <v>1131</v>
      </c>
      <c r="H248" s="121">
        <f>'Master Book'!P94</f>
        <v>44</v>
      </c>
    </row>
    <row r="249" spans="1:8" ht="30" customHeight="1" x14ac:dyDescent="0.5">
      <c r="A249" s="73" t="str">
        <f>'Master Book'!E95</f>
        <v>Warranty coil - Call for price</v>
      </c>
      <c r="B249" s="92">
        <f>'Master Book'!H95</f>
        <v>0</v>
      </c>
      <c r="C249" s="97">
        <f>'Master Book'!I95</f>
        <v>0</v>
      </c>
      <c r="D249" s="100">
        <f>'Master Book'!J95</f>
        <v>0</v>
      </c>
      <c r="E249" s="74" t="str">
        <f>'Master Book'!D95</f>
        <v>10514</v>
      </c>
      <c r="F249" s="76">
        <f>'Master Book'!F95</f>
        <v>0</v>
      </c>
      <c r="G249" s="114" t="s">
        <v>1131</v>
      </c>
      <c r="H249" s="121">
        <f>'Master Book'!P95</f>
        <v>0</v>
      </c>
    </row>
    <row r="250" spans="1:8" ht="30" customHeight="1" x14ac:dyDescent="0.5">
      <c r="A250" s="73"/>
      <c r="B250" s="92"/>
      <c r="C250" s="97"/>
      <c r="D250" s="100"/>
      <c r="E250" s="74"/>
      <c r="F250" s="76"/>
      <c r="G250" s="114"/>
      <c r="H250" s="121"/>
    </row>
    <row r="251" spans="1:8" ht="30" customHeight="1" x14ac:dyDescent="0.5">
      <c r="A251" s="73"/>
      <c r="B251" s="92"/>
      <c r="C251" s="97"/>
      <c r="D251" s="100"/>
      <c r="E251" s="74"/>
      <c r="F251" s="76"/>
      <c r="G251" s="114"/>
      <c r="H251" s="121"/>
    </row>
    <row r="252" spans="1:8" ht="30" customHeight="1" x14ac:dyDescent="0.5">
      <c r="A252" s="73"/>
      <c r="B252" s="92"/>
      <c r="C252" s="97"/>
      <c r="D252" s="100"/>
      <c r="E252" s="74"/>
      <c r="F252" s="76"/>
      <c r="G252" s="114"/>
      <c r="H252" s="121"/>
    </row>
    <row r="253" spans="1:8" ht="30" customHeight="1" x14ac:dyDescent="0.5">
      <c r="A253" s="73"/>
      <c r="B253" s="92"/>
      <c r="C253" s="97"/>
      <c r="D253" s="100"/>
      <c r="E253" s="74"/>
      <c r="F253" s="76"/>
      <c r="G253" s="114"/>
      <c r="H253" s="121"/>
    </row>
    <row r="254" spans="1:8" ht="30" customHeight="1" x14ac:dyDescent="0.5">
      <c r="A254" s="73"/>
      <c r="B254" s="92"/>
      <c r="C254" s="97"/>
      <c r="D254" s="100"/>
      <c r="E254" s="74"/>
      <c r="F254" s="76"/>
      <c r="G254" s="114"/>
      <c r="H254" s="121"/>
    </row>
    <row r="255" spans="1:8" ht="30" customHeight="1" x14ac:dyDescent="0.5">
      <c r="A255" s="73"/>
      <c r="B255" s="92"/>
      <c r="C255" s="97"/>
      <c r="D255" s="100"/>
      <c r="E255" s="74"/>
      <c r="F255" s="76"/>
      <c r="G255" s="114"/>
      <c r="H255" s="121"/>
    </row>
    <row r="256" spans="1:8" ht="30" customHeight="1" x14ac:dyDescent="0.5">
      <c r="A256" s="73"/>
      <c r="B256" s="92"/>
      <c r="C256" s="97"/>
      <c r="D256" s="100"/>
      <c r="E256" s="74"/>
      <c r="F256" s="76"/>
      <c r="G256" s="114"/>
      <c r="H256" s="121"/>
    </row>
    <row r="257" spans="1:8" ht="30" customHeight="1" x14ac:dyDescent="0.5">
      <c r="A257" s="73"/>
      <c r="B257" s="92"/>
      <c r="C257" s="97"/>
      <c r="D257" s="100"/>
      <c r="E257" s="74"/>
      <c r="F257" s="76"/>
      <c r="G257" s="114"/>
      <c r="H257" s="121"/>
    </row>
    <row r="258" spans="1:8" ht="30" customHeight="1" x14ac:dyDescent="0.5">
      <c r="A258" s="73"/>
      <c r="B258" s="92"/>
      <c r="C258" s="97"/>
      <c r="D258" s="100"/>
      <c r="E258" s="74"/>
      <c r="F258" s="115"/>
      <c r="G258" s="116"/>
      <c r="H258" s="122"/>
    </row>
    <row r="259" spans="1:8" ht="30" customHeight="1" x14ac:dyDescent="0.5">
      <c r="A259" s="73"/>
      <c r="B259" s="92"/>
      <c r="C259" s="97"/>
      <c r="D259" s="100"/>
      <c r="E259" s="74"/>
      <c r="F259" s="76"/>
      <c r="G259" s="114"/>
      <c r="H259" s="121"/>
    </row>
    <row r="260" spans="1:8" ht="30" customHeight="1" x14ac:dyDescent="0.5">
      <c r="A260" s="73"/>
      <c r="B260" s="92"/>
      <c r="C260" s="97"/>
      <c r="D260" s="100"/>
      <c r="E260" s="74"/>
      <c r="F260" s="76"/>
      <c r="G260" s="114"/>
      <c r="H260" s="121"/>
    </row>
    <row r="261" spans="1:8" ht="30" customHeight="1" x14ac:dyDescent="0.5">
      <c r="A261" s="73"/>
      <c r="B261" s="92"/>
      <c r="C261" s="97"/>
      <c r="D261" s="100"/>
      <c r="E261" s="74"/>
      <c r="F261" s="76"/>
      <c r="G261" s="114"/>
      <c r="H261" s="121"/>
    </row>
    <row r="262" spans="1:8" ht="30" customHeight="1" x14ac:dyDescent="0.5">
      <c r="A262" s="73"/>
      <c r="B262" s="92"/>
      <c r="C262" s="97"/>
      <c r="D262" s="100"/>
      <c r="E262" s="74"/>
      <c r="F262" s="76"/>
      <c r="G262" s="114"/>
      <c r="H262" s="121"/>
    </row>
    <row r="263" spans="1:8" ht="30" customHeight="1" x14ac:dyDescent="0.5">
      <c r="A263" s="73"/>
      <c r="B263" s="92"/>
      <c r="C263" s="97"/>
      <c r="D263" s="100"/>
      <c r="E263" s="75"/>
      <c r="F263" s="76"/>
      <c r="G263" s="77"/>
      <c r="H263" s="121"/>
    </row>
    <row r="264" spans="1:8" ht="30" customHeight="1" x14ac:dyDescent="0.5">
      <c r="A264" s="73"/>
      <c r="B264" s="92"/>
      <c r="C264" s="97"/>
      <c r="D264" s="100"/>
      <c r="E264" s="75"/>
      <c r="F264" s="76"/>
      <c r="G264" s="77"/>
      <c r="H264" s="121"/>
    </row>
    <row r="265" spans="1:8" ht="30" customHeight="1" x14ac:dyDescent="0.5">
      <c r="A265" s="73"/>
      <c r="B265" s="92"/>
      <c r="C265" s="97"/>
      <c r="D265" s="100"/>
      <c r="E265" s="75"/>
      <c r="F265" s="76"/>
      <c r="G265" s="77"/>
      <c r="H265" s="121"/>
    </row>
    <row r="266" spans="1:8" ht="30" customHeight="1" x14ac:dyDescent="0.5">
      <c r="A266" s="73"/>
      <c r="B266" s="92"/>
      <c r="C266" s="97"/>
      <c r="D266" s="100"/>
      <c r="E266" s="75"/>
      <c r="F266" s="76"/>
      <c r="G266" s="77"/>
      <c r="H266" s="121"/>
    </row>
    <row r="267" spans="1:8" ht="30" customHeight="1" x14ac:dyDescent="0.4">
      <c r="A267" s="71"/>
      <c r="B267" s="93"/>
      <c r="C267" s="98"/>
      <c r="D267" s="101"/>
      <c r="E267" s="72"/>
      <c r="F267" s="76"/>
      <c r="G267" s="77"/>
      <c r="H267" s="121"/>
    </row>
    <row r="268" spans="1:8" ht="30" customHeight="1" x14ac:dyDescent="0.4">
      <c r="A268" s="71"/>
      <c r="B268" s="93"/>
      <c r="C268" s="98"/>
      <c r="D268" s="101"/>
      <c r="E268" s="72"/>
      <c r="F268" s="76"/>
      <c r="G268" s="77"/>
      <c r="H268" s="121"/>
    </row>
    <row r="269" spans="1:8" ht="30" customHeight="1" x14ac:dyDescent="0.4">
      <c r="A269" s="71"/>
      <c r="B269" s="93"/>
      <c r="C269" s="98"/>
      <c r="D269" s="101"/>
      <c r="E269" s="72"/>
      <c r="F269" s="76"/>
      <c r="G269" s="77"/>
      <c r="H269" s="121"/>
    </row>
    <row r="270" spans="1:8" ht="30" customHeight="1" x14ac:dyDescent="0.4">
      <c r="A270" s="71"/>
      <c r="B270" s="93"/>
      <c r="C270" s="98"/>
      <c r="D270" s="101"/>
      <c r="E270" s="72"/>
      <c r="F270" s="76"/>
      <c r="G270" s="77"/>
      <c r="H270" s="121"/>
    </row>
    <row r="271" spans="1:8" ht="30" customHeight="1" x14ac:dyDescent="0.4">
      <c r="A271" s="71"/>
      <c r="B271" s="94"/>
      <c r="C271" s="94"/>
      <c r="D271" s="101"/>
      <c r="E271" s="72"/>
      <c r="F271" s="76"/>
      <c r="G271" s="77"/>
      <c r="H271" s="121"/>
    </row>
    <row r="272" spans="1:8" ht="30" customHeight="1" x14ac:dyDescent="0.4">
      <c r="A272" s="71"/>
      <c r="B272" s="94"/>
      <c r="C272" s="94"/>
      <c r="D272" s="101"/>
      <c r="E272" s="72"/>
      <c r="F272" s="76"/>
      <c r="G272" s="77"/>
      <c r="H272" s="121"/>
    </row>
    <row r="273" spans="1:9" ht="30" customHeight="1" x14ac:dyDescent="0.4">
      <c r="A273" s="79"/>
      <c r="B273" s="95"/>
      <c r="C273" s="95"/>
      <c r="D273" s="102"/>
      <c r="E273" s="80"/>
      <c r="F273" s="81"/>
      <c r="G273" s="82"/>
      <c r="H273" s="123"/>
    </row>
    <row r="274" spans="1:9" s="65" customFormat="1" ht="30" customHeight="1" x14ac:dyDescent="0.4">
      <c r="A274" s="83"/>
      <c r="B274" s="96"/>
      <c r="C274" s="96"/>
      <c r="D274" s="96"/>
      <c r="E274" s="84"/>
      <c r="F274" s="82"/>
      <c r="G274" s="82"/>
      <c r="H274" s="124"/>
    </row>
    <row r="275" spans="1:9" ht="38.25" customHeight="1" x14ac:dyDescent="0.25">
      <c r="A275" s="157" t="s">
        <v>360</v>
      </c>
      <c r="B275" s="157"/>
      <c r="C275" s="157"/>
      <c r="D275" s="157"/>
      <c r="E275" s="157"/>
      <c r="F275" s="157"/>
      <c r="G275" s="157"/>
      <c r="H275" s="157"/>
    </row>
    <row r="276" spans="1:9" ht="134.25" customHeight="1" x14ac:dyDescent="0.25">
      <c r="A276" s="158" t="s">
        <v>1635</v>
      </c>
      <c r="B276" s="158"/>
      <c r="C276" s="158"/>
      <c r="D276" s="158"/>
      <c r="E276" s="158"/>
      <c r="F276" s="158"/>
      <c r="G276" s="158"/>
      <c r="H276" s="158"/>
      <c r="I276" s="68"/>
    </row>
    <row r="277" spans="1:9" ht="41.25" customHeight="1" x14ac:dyDescent="0.9">
      <c r="A277" s="78" t="s">
        <v>1506</v>
      </c>
    </row>
    <row r="278" spans="1:9" ht="37.5" customHeight="1" x14ac:dyDescent="0.7">
      <c r="A278" s="159" t="s">
        <v>373</v>
      </c>
      <c r="B278" s="159"/>
      <c r="C278" s="159"/>
      <c r="D278" s="159"/>
      <c r="E278" s="159"/>
      <c r="F278" s="159"/>
      <c r="G278" s="159"/>
      <c r="H278" s="159"/>
    </row>
    <row r="279" spans="1:9" ht="18.75" customHeight="1" x14ac:dyDescent="0.4"/>
    <row r="280" spans="1:9" ht="55.5" customHeight="1" x14ac:dyDescent="0.25">
      <c r="A280" s="160" t="s">
        <v>1637</v>
      </c>
      <c r="B280" s="160"/>
      <c r="C280" s="160"/>
      <c r="D280" s="160"/>
      <c r="E280" s="160"/>
      <c r="F280" s="160"/>
      <c r="G280" s="160"/>
      <c r="H280" s="160"/>
    </row>
    <row r="282" spans="1:9" ht="30" customHeight="1" x14ac:dyDescent="0.4">
      <c r="A282" s="69" t="s">
        <v>357</v>
      </c>
      <c r="B282" s="91" t="s">
        <v>267</v>
      </c>
      <c r="C282" s="91" t="s">
        <v>721</v>
      </c>
      <c r="D282" s="99" t="s">
        <v>358</v>
      </c>
      <c r="E282" s="70" t="s">
        <v>359</v>
      </c>
      <c r="F282" s="161" t="s">
        <v>256</v>
      </c>
      <c r="G282" s="161"/>
      <c r="H282" s="161"/>
    </row>
    <row r="283" spans="1:9" ht="30" customHeight="1" x14ac:dyDescent="0.5">
      <c r="A283" s="73" t="str">
        <f>'Master Book'!E96</f>
        <v>Motor- 825/1075 RPM 1/3hp re-use fan blade</v>
      </c>
      <c r="B283" s="92">
        <f>'Master Book'!H96</f>
        <v>902.31271760154743</v>
      </c>
      <c r="C283" s="97">
        <f>'Master Book'!I96</f>
        <v>696.80014506769828</v>
      </c>
      <c r="D283" s="100">
        <f>'Master Book'!J96</f>
        <v>592.28012330754348</v>
      </c>
      <c r="E283" s="74" t="str">
        <f>'Master Book'!D96</f>
        <v>10601</v>
      </c>
      <c r="F283" s="76">
        <f>'Master Book'!F96</f>
        <v>1</v>
      </c>
      <c r="G283" s="114" t="s">
        <v>1131</v>
      </c>
      <c r="H283" s="121">
        <f>'Master Book'!P96</f>
        <v>70</v>
      </c>
    </row>
    <row r="284" spans="1:9" ht="30" customHeight="1" x14ac:dyDescent="0.5">
      <c r="A284" s="73" t="str">
        <f>'Master Book'!E97</f>
        <v xml:space="preserve">Motor- 825/1075 RPM 1/3hp w/ fan bladeSpecial Order </v>
      </c>
      <c r="B284" s="92">
        <f>'Master Book'!H97</f>
        <v>1043.9627176015474</v>
      </c>
      <c r="C284" s="97">
        <f>'Master Book'!I97</f>
        <v>818.45014506769826</v>
      </c>
      <c r="D284" s="100">
        <f>'Master Book'!J97</f>
        <v>695.68262330754351</v>
      </c>
      <c r="E284" s="74" t="str">
        <f>'Master Book'!D97</f>
        <v>10602</v>
      </c>
      <c r="F284" s="76">
        <f>'Master Book'!F97</f>
        <v>1</v>
      </c>
      <c r="G284" s="114" t="s">
        <v>1131</v>
      </c>
      <c r="H284" s="121">
        <f>'Master Book'!P97</f>
        <v>90</v>
      </c>
    </row>
    <row r="285" spans="1:9" ht="30" customHeight="1" x14ac:dyDescent="0.5">
      <c r="A285" s="73" t="str">
        <f>'Master Book'!E98</f>
        <v xml:space="preserve">Install new fan blade only- Special Order </v>
      </c>
      <c r="B285" s="92">
        <f>'Master Book'!H98</f>
        <v>469.91885880077371</v>
      </c>
      <c r="C285" s="97">
        <f>'Master Book'!I98</f>
        <v>347.16257253384913</v>
      </c>
      <c r="D285" s="100">
        <f>'Master Book'!J98</f>
        <v>295.08818665377174</v>
      </c>
      <c r="E285" s="74" t="str">
        <f>'Master Book'!D98</f>
        <v>10603</v>
      </c>
      <c r="F285" s="76">
        <f>'Master Book'!F98</f>
        <v>0.5</v>
      </c>
      <c r="G285" s="114" t="s">
        <v>1131</v>
      </c>
      <c r="H285" s="121">
        <f>'Master Book'!P98</f>
        <v>20</v>
      </c>
    </row>
    <row r="286" spans="1:9" ht="30" customHeight="1" x14ac:dyDescent="0.5">
      <c r="A286" s="73" t="str">
        <f>'Master Book'!E99</f>
        <v xml:space="preserve">Install warranty motor- Special Order </v>
      </c>
      <c r="B286" s="92">
        <f>'Master Book'!H99</f>
        <v>706.95021760154748</v>
      </c>
      <c r="C286" s="97">
        <f>'Master Book'!I99</f>
        <v>481.43764506769833</v>
      </c>
      <c r="D286" s="100">
        <f>'Master Book'!J99</f>
        <v>409.22199830754357</v>
      </c>
      <c r="E286" s="74" t="str">
        <f>'Master Book'!D99</f>
        <v>10604</v>
      </c>
      <c r="F286" s="76">
        <f>'Master Book'!F99</f>
        <v>1</v>
      </c>
      <c r="G286" s="114" t="s">
        <v>1131</v>
      </c>
      <c r="H286" s="121">
        <f>'Master Book'!P99</f>
        <v>5</v>
      </c>
    </row>
    <row r="287" spans="1:9" ht="30" customHeight="1" x14ac:dyDescent="0.5">
      <c r="A287" s="73" t="str">
        <f>'Master Book'!E100</f>
        <v>Replace fan blade-Special Order</v>
      </c>
      <c r="B287" s="92">
        <f>'Master Book'!H100</f>
        <v>469.91885880077371</v>
      </c>
      <c r="C287" s="97">
        <f>'Master Book'!I100</f>
        <v>347.16257253384913</v>
      </c>
      <c r="D287" s="100">
        <f>'Master Book'!J100</f>
        <v>295.08818665377174</v>
      </c>
      <c r="E287" s="74" t="str">
        <f>'Master Book'!D100</f>
        <v>10605</v>
      </c>
      <c r="F287" s="76">
        <f>'Master Book'!F100</f>
        <v>0.5</v>
      </c>
      <c r="G287" s="114" t="s">
        <v>1131</v>
      </c>
      <c r="H287" s="121">
        <f>'Master Book'!P100</f>
        <v>20</v>
      </c>
    </row>
    <row r="288" spans="1:9" ht="30" customHeight="1" x14ac:dyDescent="0.5">
      <c r="A288" s="73" t="str">
        <f>'Master Book'!E101</f>
        <v>Rain shield only Special Order</v>
      </c>
      <c r="B288" s="92">
        <f>'Master Book'!H101</f>
        <v>400.50610880077375</v>
      </c>
      <c r="C288" s="97">
        <f>'Master Book'!I101</f>
        <v>277.74982253384917</v>
      </c>
      <c r="D288" s="100">
        <f>'Master Book'!J101</f>
        <v>236.08734915377178</v>
      </c>
      <c r="E288" s="74" t="str">
        <f>'Master Book'!D101</f>
        <v>10606</v>
      </c>
      <c r="F288" s="76">
        <f>'Master Book'!F101</f>
        <v>0.5</v>
      </c>
      <c r="G288" s="114" t="s">
        <v>1131</v>
      </c>
      <c r="H288" s="121">
        <f>'Master Book'!P101</f>
        <v>5.3</v>
      </c>
    </row>
    <row r="289" spans="1:8" ht="30" customHeight="1" x14ac:dyDescent="0.5">
      <c r="A289" s="73" t="str">
        <f>'Master Book'!E102</f>
        <v>Remount/realign fan blade</v>
      </c>
      <c r="B289" s="92">
        <f>'Master Book'!H102</f>
        <v>162.21692940038687</v>
      </c>
      <c r="C289" s="97">
        <f>'Master Book'!I102</f>
        <v>110.83878626692457</v>
      </c>
      <c r="D289" s="100">
        <f>'Master Book'!J102</f>
        <v>94.212968326885886</v>
      </c>
      <c r="E289" s="74" t="str">
        <f>'Master Book'!D102</f>
        <v>10607</v>
      </c>
      <c r="F289" s="76">
        <f>'Master Book'!F102</f>
        <v>0.25</v>
      </c>
      <c r="G289" s="114" t="s">
        <v>1131</v>
      </c>
      <c r="H289" s="121">
        <f>'Master Book'!P102</f>
        <v>1</v>
      </c>
    </row>
    <row r="290" spans="1:8" ht="30" customHeight="1" x14ac:dyDescent="0.5">
      <c r="A290" s="73" t="str">
        <f>'Master Book'!E103</f>
        <v>Replace warr. fan blade  Special Order</v>
      </c>
      <c r="B290" s="92">
        <f>'Master Book'!H103</f>
        <v>368.26885880077373</v>
      </c>
      <c r="C290" s="97">
        <f>'Master Book'!I103</f>
        <v>245.51257253384915</v>
      </c>
      <c r="D290" s="100">
        <f>'Master Book'!J103</f>
        <v>208.68568665377177</v>
      </c>
      <c r="E290" s="74" t="str">
        <f>'Master Book'!D103</f>
        <v>10608</v>
      </c>
      <c r="F290" s="76">
        <f>'Master Book'!F103</f>
        <v>0.5</v>
      </c>
      <c r="G290" s="114" t="s">
        <v>1131</v>
      </c>
      <c r="H290" s="121">
        <f>'Master Book'!P103</f>
        <v>0</v>
      </c>
    </row>
    <row r="291" spans="1:8" ht="30" customHeight="1" x14ac:dyDescent="0.5">
      <c r="A291" s="73"/>
      <c r="B291" s="92"/>
      <c r="C291" s="97"/>
      <c r="D291" s="100"/>
      <c r="E291" s="74"/>
      <c r="F291" s="76"/>
      <c r="G291" s="114"/>
      <c r="H291" s="121"/>
    </row>
    <row r="292" spans="1:8" ht="30" customHeight="1" x14ac:dyDescent="0.5">
      <c r="A292" s="73"/>
      <c r="B292" s="92"/>
      <c r="C292" s="97"/>
      <c r="D292" s="100"/>
      <c r="E292" s="74"/>
      <c r="F292" s="76"/>
      <c r="G292" s="114"/>
      <c r="H292" s="121"/>
    </row>
    <row r="293" spans="1:8" ht="30" customHeight="1" x14ac:dyDescent="0.5">
      <c r="A293" s="73"/>
      <c r="B293" s="92"/>
      <c r="C293" s="97"/>
      <c r="D293" s="100"/>
      <c r="E293" s="74"/>
      <c r="F293" s="76"/>
      <c r="G293" s="114"/>
      <c r="H293" s="121"/>
    </row>
    <row r="294" spans="1:8" ht="30" customHeight="1" x14ac:dyDescent="0.5">
      <c r="A294" s="73"/>
      <c r="B294" s="92"/>
      <c r="C294" s="97"/>
      <c r="D294" s="100"/>
      <c r="E294" s="74"/>
      <c r="F294" s="76"/>
      <c r="G294" s="114"/>
      <c r="H294" s="121"/>
    </row>
    <row r="295" spans="1:8" ht="30" customHeight="1" x14ac:dyDescent="0.5">
      <c r="A295" s="73"/>
      <c r="B295" s="92"/>
      <c r="C295" s="97"/>
      <c r="D295" s="100"/>
      <c r="E295" s="74"/>
      <c r="F295" s="115"/>
      <c r="G295" s="116"/>
      <c r="H295" s="122"/>
    </row>
    <row r="296" spans="1:8" ht="30" customHeight="1" x14ac:dyDescent="0.5">
      <c r="A296" s="73"/>
      <c r="B296" s="92"/>
      <c r="C296" s="97"/>
      <c r="D296" s="100"/>
      <c r="E296" s="74"/>
      <c r="F296" s="76"/>
      <c r="G296" s="114"/>
      <c r="H296" s="121"/>
    </row>
    <row r="297" spans="1:8" ht="30" customHeight="1" x14ac:dyDescent="0.5">
      <c r="A297" s="73"/>
      <c r="B297" s="92"/>
      <c r="C297" s="97"/>
      <c r="D297" s="100"/>
      <c r="E297" s="74"/>
      <c r="F297" s="76"/>
      <c r="G297" s="114"/>
      <c r="H297" s="121"/>
    </row>
    <row r="298" spans="1:8" ht="30" customHeight="1" x14ac:dyDescent="0.5">
      <c r="A298" s="73"/>
      <c r="B298" s="92"/>
      <c r="C298" s="97"/>
      <c r="D298" s="100"/>
      <c r="E298" s="74"/>
      <c r="F298" s="76"/>
      <c r="G298" s="114"/>
      <c r="H298" s="121"/>
    </row>
    <row r="299" spans="1:8" ht="30" customHeight="1" x14ac:dyDescent="0.5">
      <c r="A299" s="73"/>
      <c r="B299" s="92"/>
      <c r="C299" s="97"/>
      <c r="D299" s="100"/>
      <c r="E299" s="74"/>
      <c r="F299" s="76"/>
      <c r="G299" s="114"/>
      <c r="H299" s="121"/>
    </row>
    <row r="300" spans="1:8" ht="30" customHeight="1" x14ac:dyDescent="0.5">
      <c r="A300" s="73"/>
      <c r="B300" s="92"/>
      <c r="C300" s="97"/>
      <c r="D300" s="100"/>
      <c r="E300" s="74"/>
      <c r="F300" s="76"/>
      <c r="G300" s="114"/>
      <c r="H300" s="121"/>
    </row>
    <row r="301" spans="1:8" ht="30" customHeight="1" x14ac:dyDescent="0.5">
      <c r="A301" s="73"/>
      <c r="B301" s="92"/>
      <c r="C301" s="97"/>
      <c r="D301" s="100"/>
      <c r="E301" s="74"/>
      <c r="F301" s="76"/>
      <c r="G301" s="114"/>
      <c r="H301" s="121"/>
    </row>
    <row r="302" spans="1:8" ht="30" customHeight="1" x14ac:dyDescent="0.5">
      <c r="A302" s="73"/>
      <c r="B302" s="92"/>
      <c r="C302" s="97"/>
      <c r="D302" s="100"/>
      <c r="E302" s="74"/>
      <c r="F302" s="76"/>
      <c r="G302" s="114"/>
      <c r="H302" s="121"/>
    </row>
    <row r="303" spans="1:8" ht="30" customHeight="1" x14ac:dyDescent="0.5">
      <c r="A303" s="73"/>
      <c r="B303" s="92"/>
      <c r="C303" s="97"/>
      <c r="D303" s="100"/>
      <c r="E303" s="74"/>
      <c r="F303" s="76"/>
      <c r="G303" s="114"/>
      <c r="H303" s="121"/>
    </row>
    <row r="304" spans="1:8" ht="30" customHeight="1" x14ac:dyDescent="0.5">
      <c r="A304" s="73"/>
      <c r="B304" s="92"/>
      <c r="C304" s="97"/>
      <c r="D304" s="100"/>
      <c r="E304" s="74"/>
      <c r="F304" s="115"/>
      <c r="G304" s="116"/>
      <c r="H304" s="122"/>
    </row>
    <row r="305" spans="1:8" ht="30" customHeight="1" x14ac:dyDescent="0.5">
      <c r="A305" s="73"/>
      <c r="B305" s="92"/>
      <c r="C305" s="97"/>
      <c r="D305" s="100"/>
      <c r="E305" s="74"/>
      <c r="F305" s="76"/>
      <c r="G305" s="114"/>
      <c r="H305" s="121"/>
    </row>
    <row r="306" spans="1:8" ht="30" customHeight="1" x14ac:dyDescent="0.5">
      <c r="A306" s="73"/>
      <c r="B306" s="92"/>
      <c r="C306" s="97"/>
      <c r="D306" s="100"/>
      <c r="E306" s="74"/>
      <c r="F306" s="76"/>
      <c r="G306" s="114"/>
      <c r="H306" s="121"/>
    </row>
    <row r="307" spans="1:8" ht="30" customHeight="1" x14ac:dyDescent="0.5">
      <c r="A307" s="73"/>
      <c r="B307" s="92"/>
      <c r="C307" s="97"/>
      <c r="D307" s="100"/>
      <c r="E307" s="74"/>
      <c r="F307" s="76"/>
      <c r="G307" s="114"/>
      <c r="H307" s="121"/>
    </row>
    <row r="308" spans="1:8" ht="30" customHeight="1" x14ac:dyDescent="0.5">
      <c r="A308" s="73"/>
      <c r="B308" s="92"/>
      <c r="C308" s="97"/>
      <c r="D308" s="100"/>
      <c r="E308" s="74"/>
      <c r="F308" s="76"/>
      <c r="G308" s="114"/>
      <c r="H308" s="121"/>
    </row>
    <row r="309" spans="1:8" ht="30" customHeight="1" x14ac:dyDescent="0.5">
      <c r="A309" s="73"/>
      <c r="B309" s="92"/>
      <c r="C309" s="97"/>
      <c r="D309" s="100"/>
      <c r="E309" s="75"/>
      <c r="F309" s="76"/>
      <c r="G309" s="77"/>
      <c r="H309" s="121"/>
    </row>
    <row r="310" spans="1:8" ht="30" customHeight="1" x14ac:dyDescent="0.5">
      <c r="A310" s="73"/>
      <c r="B310" s="92"/>
      <c r="C310" s="97"/>
      <c r="D310" s="100"/>
      <c r="E310" s="75"/>
      <c r="F310" s="76"/>
      <c r="G310" s="77"/>
      <c r="H310" s="121"/>
    </row>
    <row r="311" spans="1:8" ht="30" customHeight="1" x14ac:dyDescent="0.5">
      <c r="A311" s="73"/>
      <c r="B311" s="92"/>
      <c r="C311" s="97"/>
      <c r="D311" s="100"/>
      <c r="E311" s="75"/>
      <c r="F311" s="76"/>
      <c r="G311" s="77"/>
      <c r="H311" s="121"/>
    </row>
    <row r="312" spans="1:8" ht="30" customHeight="1" x14ac:dyDescent="0.5">
      <c r="A312" s="73"/>
      <c r="B312" s="92"/>
      <c r="C312" s="97"/>
      <c r="D312" s="100"/>
      <c r="E312" s="75"/>
      <c r="F312" s="76"/>
      <c r="G312" s="77"/>
      <c r="H312" s="121"/>
    </row>
    <row r="313" spans="1:8" ht="30" customHeight="1" x14ac:dyDescent="0.4">
      <c r="A313" s="71"/>
      <c r="B313" s="93"/>
      <c r="C313" s="98"/>
      <c r="D313" s="101"/>
      <c r="E313" s="72"/>
      <c r="F313" s="76"/>
      <c r="G313" s="77"/>
      <c r="H313" s="121"/>
    </row>
    <row r="314" spans="1:8" ht="30" customHeight="1" x14ac:dyDescent="0.4">
      <c r="A314" s="71"/>
      <c r="B314" s="93"/>
      <c r="C314" s="98"/>
      <c r="D314" s="101"/>
      <c r="E314" s="72"/>
      <c r="F314" s="76"/>
      <c r="G314" s="77"/>
      <c r="H314" s="121"/>
    </row>
    <row r="315" spans="1:8" ht="30" customHeight="1" x14ac:dyDescent="0.4">
      <c r="A315" s="71"/>
      <c r="B315" s="93"/>
      <c r="C315" s="98"/>
      <c r="D315" s="101"/>
      <c r="E315" s="72"/>
      <c r="F315" s="76"/>
      <c r="G315" s="77"/>
      <c r="H315" s="121"/>
    </row>
    <row r="316" spans="1:8" ht="30" customHeight="1" x14ac:dyDescent="0.4">
      <c r="A316" s="71"/>
      <c r="B316" s="93"/>
      <c r="C316" s="98"/>
      <c r="D316" s="101"/>
      <c r="E316" s="72"/>
      <c r="F316" s="76"/>
      <c r="G316" s="77"/>
      <c r="H316" s="121"/>
    </row>
    <row r="317" spans="1:8" ht="30" customHeight="1" x14ac:dyDescent="0.4">
      <c r="A317" s="71"/>
      <c r="B317" s="94"/>
      <c r="C317" s="94"/>
      <c r="D317" s="101"/>
      <c r="E317" s="72"/>
      <c r="F317" s="76"/>
      <c r="G317" s="77"/>
      <c r="H317" s="121"/>
    </row>
    <row r="318" spans="1:8" ht="30" customHeight="1" x14ac:dyDescent="0.4">
      <c r="A318" s="71"/>
      <c r="B318" s="94"/>
      <c r="C318" s="94"/>
      <c r="D318" s="101"/>
      <c r="E318" s="72"/>
      <c r="F318" s="76"/>
      <c r="G318" s="77"/>
      <c r="H318" s="121"/>
    </row>
    <row r="319" spans="1:8" ht="30" customHeight="1" x14ac:dyDescent="0.4">
      <c r="A319" s="79"/>
      <c r="B319" s="95"/>
      <c r="C319" s="95"/>
      <c r="D319" s="102"/>
      <c r="E319" s="80"/>
      <c r="F319" s="81"/>
      <c r="G319" s="82"/>
      <c r="H319" s="123"/>
    </row>
    <row r="320" spans="1:8" s="65" customFormat="1" ht="30" customHeight="1" x14ac:dyDescent="0.4">
      <c r="A320" s="83"/>
      <c r="B320" s="96"/>
      <c r="C320" s="96"/>
      <c r="D320" s="96"/>
      <c r="E320" s="84"/>
      <c r="F320" s="82"/>
      <c r="G320" s="82"/>
      <c r="H320" s="124"/>
    </row>
    <row r="321" spans="1:9" ht="38.25" customHeight="1" x14ac:dyDescent="0.25">
      <c r="A321" s="157" t="s">
        <v>360</v>
      </c>
      <c r="B321" s="157"/>
      <c r="C321" s="157"/>
      <c r="D321" s="157"/>
      <c r="E321" s="157"/>
      <c r="F321" s="157"/>
      <c r="G321" s="157"/>
      <c r="H321" s="157"/>
    </row>
    <row r="322" spans="1:9" ht="134.25" customHeight="1" x14ac:dyDescent="0.25">
      <c r="A322" s="158" t="s">
        <v>1635</v>
      </c>
      <c r="B322" s="158"/>
      <c r="C322" s="158"/>
      <c r="D322" s="158"/>
      <c r="E322" s="158"/>
      <c r="F322" s="158"/>
      <c r="G322" s="158"/>
      <c r="H322" s="158"/>
      <c r="I322" s="68"/>
    </row>
    <row r="323" spans="1:9" ht="41.25" customHeight="1" x14ac:dyDescent="0.9">
      <c r="A323" s="78" t="s">
        <v>1507</v>
      </c>
    </row>
    <row r="324" spans="1:9" ht="37.5" customHeight="1" x14ac:dyDescent="0.7">
      <c r="A324" s="159" t="s">
        <v>375</v>
      </c>
      <c r="B324" s="159"/>
      <c r="C324" s="159"/>
      <c r="D324" s="159"/>
      <c r="E324" s="159"/>
      <c r="F324" s="159"/>
      <c r="G324" s="159"/>
      <c r="H324" s="159"/>
    </row>
    <row r="325" spans="1:9" ht="18.75" customHeight="1" x14ac:dyDescent="0.4"/>
    <row r="326" spans="1:9" ht="55.5" customHeight="1" x14ac:dyDescent="0.25">
      <c r="A326" s="160" t="s">
        <v>1637</v>
      </c>
      <c r="B326" s="160"/>
      <c r="C326" s="160"/>
      <c r="D326" s="160"/>
      <c r="E326" s="160"/>
      <c r="F326" s="160"/>
      <c r="G326" s="160"/>
      <c r="H326" s="160"/>
    </row>
    <row r="328" spans="1:9" ht="30" customHeight="1" x14ac:dyDescent="0.4">
      <c r="A328" s="69" t="s">
        <v>357</v>
      </c>
      <c r="B328" s="91" t="s">
        <v>267</v>
      </c>
      <c r="C328" s="91" t="s">
        <v>721</v>
      </c>
      <c r="D328" s="99" t="s">
        <v>358</v>
      </c>
      <c r="E328" s="70" t="s">
        <v>359</v>
      </c>
      <c r="F328" s="161" t="s">
        <v>256</v>
      </c>
      <c r="G328" s="161"/>
      <c r="H328" s="161"/>
    </row>
    <row r="329" spans="1:9" ht="30" customHeight="1" x14ac:dyDescent="0.5">
      <c r="A329" s="73" t="str">
        <f>'Master Book'!E104</f>
        <v>Replace contactor - (1-2 pole)</v>
      </c>
      <c r="B329" s="92">
        <f>'Master Book'!H104</f>
        <v>384.50635880077374</v>
      </c>
      <c r="C329" s="97">
        <f>'Master Book'!I104</f>
        <v>281.75007253384916</v>
      </c>
      <c r="D329" s="100">
        <f>'Master Book'!J104</f>
        <v>239.48756165377179</v>
      </c>
      <c r="E329" s="74" t="str">
        <f>'Master Book'!D104</f>
        <v>10701</v>
      </c>
      <c r="F329" s="76">
        <f>'Master Book'!F104</f>
        <v>0.5</v>
      </c>
      <c r="G329" s="114" t="s">
        <v>1131</v>
      </c>
      <c r="H329" s="121">
        <f>'Master Book'!P104</f>
        <v>15</v>
      </c>
    </row>
    <row r="330" spans="1:9" ht="30" customHeight="1" x14ac:dyDescent="0.5">
      <c r="A330" s="73" t="str">
        <f>'Master Book'!E105</f>
        <v>Replace contactor - (3 pole)</v>
      </c>
      <c r="B330" s="92">
        <f>'Master Book'!H105</f>
        <v>460.74385880077375</v>
      </c>
      <c r="C330" s="97">
        <f>'Master Book'!I105</f>
        <v>357.98757253384917</v>
      </c>
      <c r="D330" s="100">
        <f>'Master Book'!J105</f>
        <v>304.28943665377182</v>
      </c>
      <c r="E330" s="74" t="str">
        <f>'Master Book'!D105</f>
        <v>10702</v>
      </c>
      <c r="F330" s="76">
        <f>'Master Book'!F105</f>
        <v>0.5</v>
      </c>
      <c r="G330" s="114" t="s">
        <v>1131</v>
      </c>
      <c r="H330" s="121">
        <f>'Master Book'!P105</f>
        <v>30</v>
      </c>
    </row>
    <row r="331" spans="1:9" ht="30" customHeight="1" x14ac:dyDescent="0.5">
      <c r="A331" s="73" t="str">
        <f>'Master Book'!E106</f>
        <v>Install time delay - 2 wire</v>
      </c>
      <c r="B331" s="92">
        <f>'Master Book'!H106</f>
        <v>359.09385880077372</v>
      </c>
      <c r="C331" s="97">
        <f>'Master Book'!I106</f>
        <v>256.33757253384914</v>
      </c>
      <c r="D331" s="100">
        <f>'Master Book'!J106</f>
        <v>217.88693665377176</v>
      </c>
      <c r="E331" s="74" t="str">
        <f>'Master Book'!D106</f>
        <v>10703</v>
      </c>
      <c r="F331" s="76">
        <f>'Master Book'!F106</f>
        <v>0.5</v>
      </c>
      <c r="G331" s="114" t="s">
        <v>1131</v>
      </c>
      <c r="H331" s="121">
        <f>'Master Book'!P106</f>
        <v>10</v>
      </c>
    </row>
    <row r="332" spans="1:9" ht="30" customHeight="1" x14ac:dyDescent="0.5">
      <c r="A332" s="73" t="str">
        <f>'Master Book'!E107</f>
        <v>Install time delay - 3 wire</v>
      </c>
      <c r="B332" s="92">
        <f>'Master Book'!H107</f>
        <v>384.50635880077374</v>
      </c>
      <c r="C332" s="97">
        <f>'Master Book'!I107</f>
        <v>281.75007253384916</v>
      </c>
      <c r="D332" s="100">
        <f>'Master Book'!J107</f>
        <v>239.48756165377179</v>
      </c>
      <c r="E332" s="74" t="str">
        <f>'Master Book'!D107</f>
        <v>10704</v>
      </c>
      <c r="F332" s="76">
        <f>'Master Book'!F107</f>
        <v>0.5</v>
      </c>
      <c r="G332" s="114" t="s">
        <v>1131</v>
      </c>
      <c r="H332" s="121">
        <f>'Master Book'!P107</f>
        <v>15</v>
      </c>
    </row>
    <row r="333" spans="1:9" ht="30" customHeight="1" x14ac:dyDescent="0.5">
      <c r="A333" s="73" t="str">
        <f>'Master Book'!E108</f>
        <v>Remove debris</v>
      </c>
      <c r="B333" s="92">
        <f>'Master Book'!H108</f>
        <v>154.13442940038686</v>
      </c>
      <c r="C333" s="97">
        <f>'Master Book'!I108</f>
        <v>102.75628626692458</v>
      </c>
      <c r="D333" s="100">
        <f>'Master Book'!J108</f>
        <v>87.342843326885884</v>
      </c>
      <c r="E333" s="74" t="str">
        <f>'Master Book'!D108</f>
        <v>10705</v>
      </c>
      <c r="F333" s="76">
        <f>'Master Book'!F108</f>
        <v>0.25</v>
      </c>
      <c r="G333" s="114" t="s">
        <v>1131</v>
      </c>
      <c r="H333" s="121">
        <f>'Master Book'!P108</f>
        <v>0</v>
      </c>
    </row>
    <row r="334" spans="1:9" ht="30" customHeight="1" x14ac:dyDescent="0.5">
      <c r="A334" s="73" t="str">
        <f>'Master Book'!E109</f>
        <v>Warranty contactor</v>
      </c>
      <c r="B334" s="92">
        <f>'Master Book'!H109</f>
        <v>368.26885880077373</v>
      </c>
      <c r="C334" s="97">
        <f>'Master Book'!I109</f>
        <v>245.51257253384915</v>
      </c>
      <c r="D334" s="100">
        <f>'Master Book'!J109</f>
        <v>208.68568665377177</v>
      </c>
      <c r="E334" s="74" t="str">
        <f>'Master Book'!D109</f>
        <v>10706</v>
      </c>
      <c r="F334" s="76">
        <f>'Master Book'!F109</f>
        <v>0.5</v>
      </c>
      <c r="G334" s="114" t="s">
        <v>1131</v>
      </c>
      <c r="H334" s="121">
        <f>'Master Book'!P109</f>
        <v>0</v>
      </c>
    </row>
    <row r="335" spans="1:9" ht="30" customHeight="1" x14ac:dyDescent="0.5">
      <c r="A335" s="73"/>
      <c r="B335" s="92"/>
      <c r="C335" s="97"/>
      <c r="D335" s="100"/>
      <c r="E335" s="74"/>
      <c r="F335" s="76"/>
      <c r="G335" s="114"/>
      <c r="H335" s="121"/>
    </row>
    <row r="336" spans="1:9" ht="30" customHeight="1" x14ac:dyDescent="0.5">
      <c r="A336" s="73"/>
      <c r="B336" s="92"/>
      <c r="C336" s="97"/>
      <c r="D336" s="100"/>
      <c r="E336" s="74"/>
      <c r="F336" s="76"/>
      <c r="G336" s="114"/>
      <c r="H336" s="121"/>
    </row>
    <row r="337" spans="1:8" ht="30" customHeight="1" x14ac:dyDescent="0.5">
      <c r="A337" s="73"/>
      <c r="B337" s="92"/>
      <c r="C337" s="97"/>
      <c r="D337" s="100"/>
      <c r="E337" s="74"/>
      <c r="F337" s="76"/>
      <c r="G337" s="114"/>
      <c r="H337" s="121"/>
    </row>
    <row r="338" spans="1:8" ht="30" customHeight="1" x14ac:dyDescent="0.5">
      <c r="A338" s="73"/>
      <c r="B338" s="92"/>
      <c r="C338" s="97"/>
      <c r="D338" s="100"/>
      <c r="E338" s="74"/>
      <c r="F338" s="76"/>
      <c r="G338" s="114"/>
      <c r="H338" s="121"/>
    </row>
    <row r="339" spans="1:8" ht="30" customHeight="1" x14ac:dyDescent="0.5">
      <c r="A339" s="73"/>
      <c r="B339" s="92"/>
      <c r="C339" s="97"/>
      <c r="D339" s="100"/>
      <c r="E339" s="74"/>
      <c r="F339" s="76"/>
      <c r="G339" s="114"/>
      <c r="H339" s="121"/>
    </row>
    <row r="340" spans="1:8" ht="30" customHeight="1" x14ac:dyDescent="0.5">
      <c r="A340" s="73"/>
      <c r="B340" s="92"/>
      <c r="C340" s="97"/>
      <c r="D340" s="100"/>
      <c r="E340" s="74"/>
      <c r="F340" s="76"/>
      <c r="G340" s="114"/>
      <c r="H340" s="121"/>
    </row>
    <row r="341" spans="1:8" ht="30" customHeight="1" x14ac:dyDescent="0.5">
      <c r="A341" s="73"/>
      <c r="B341" s="92"/>
      <c r="C341" s="97"/>
      <c r="D341" s="100"/>
      <c r="E341" s="74"/>
      <c r="F341" s="115"/>
      <c r="G341" s="116"/>
      <c r="H341" s="122"/>
    </row>
    <row r="342" spans="1:8" ht="30" customHeight="1" x14ac:dyDescent="0.5">
      <c r="A342" s="73"/>
      <c r="B342" s="92"/>
      <c r="C342" s="97"/>
      <c r="D342" s="100"/>
      <c r="E342" s="74"/>
      <c r="F342" s="76"/>
      <c r="G342" s="114"/>
      <c r="H342" s="121"/>
    </row>
    <row r="343" spans="1:8" ht="30" customHeight="1" x14ac:dyDescent="0.5">
      <c r="A343" s="73"/>
      <c r="B343" s="92"/>
      <c r="C343" s="97"/>
      <c r="D343" s="100"/>
      <c r="E343" s="74"/>
      <c r="F343" s="76"/>
      <c r="G343" s="114"/>
      <c r="H343" s="121"/>
    </row>
    <row r="344" spans="1:8" ht="30" customHeight="1" x14ac:dyDescent="0.5">
      <c r="A344" s="73"/>
      <c r="B344" s="92"/>
      <c r="C344" s="97"/>
      <c r="D344" s="100"/>
      <c r="E344" s="74"/>
      <c r="F344" s="76"/>
      <c r="G344" s="114"/>
      <c r="H344" s="121"/>
    </row>
    <row r="345" spans="1:8" ht="30" customHeight="1" x14ac:dyDescent="0.5">
      <c r="A345" s="73"/>
      <c r="B345" s="92"/>
      <c r="C345" s="97"/>
      <c r="D345" s="100"/>
      <c r="E345" s="74"/>
      <c r="F345" s="76"/>
      <c r="G345" s="114"/>
      <c r="H345" s="121"/>
    </row>
    <row r="346" spans="1:8" ht="30" customHeight="1" x14ac:dyDescent="0.5">
      <c r="A346" s="73"/>
      <c r="B346" s="92"/>
      <c r="C346" s="97"/>
      <c r="D346" s="100"/>
      <c r="E346" s="74"/>
      <c r="F346" s="76"/>
      <c r="G346" s="114"/>
      <c r="H346" s="121"/>
    </row>
    <row r="347" spans="1:8" ht="30" customHeight="1" x14ac:dyDescent="0.5">
      <c r="A347" s="73"/>
      <c r="B347" s="92"/>
      <c r="C347" s="97"/>
      <c r="D347" s="100"/>
      <c r="E347" s="74"/>
      <c r="F347" s="76"/>
      <c r="G347" s="114"/>
      <c r="H347" s="121"/>
    </row>
    <row r="348" spans="1:8" ht="30" customHeight="1" x14ac:dyDescent="0.5">
      <c r="A348" s="73"/>
      <c r="B348" s="92"/>
      <c r="C348" s="97"/>
      <c r="D348" s="100"/>
      <c r="E348" s="74"/>
      <c r="F348" s="76"/>
      <c r="G348" s="114"/>
      <c r="H348" s="121"/>
    </row>
    <row r="349" spans="1:8" ht="30" customHeight="1" x14ac:dyDescent="0.5">
      <c r="A349" s="73"/>
      <c r="B349" s="92"/>
      <c r="C349" s="97"/>
      <c r="D349" s="100"/>
      <c r="E349" s="74"/>
      <c r="F349" s="76"/>
      <c r="G349" s="114"/>
      <c r="H349" s="121"/>
    </row>
    <row r="350" spans="1:8" ht="30" customHeight="1" x14ac:dyDescent="0.5">
      <c r="A350" s="73"/>
      <c r="B350" s="92"/>
      <c r="C350" s="97"/>
      <c r="D350" s="100"/>
      <c r="E350" s="74"/>
      <c r="F350" s="115"/>
      <c r="G350" s="116"/>
      <c r="H350" s="122"/>
    </row>
    <row r="351" spans="1:8" ht="30" customHeight="1" x14ac:dyDescent="0.5">
      <c r="A351" s="73"/>
      <c r="B351" s="92"/>
      <c r="C351" s="97"/>
      <c r="D351" s="100"/>
      <c r="E351" s="74"/>
      <c r="F351" s="76"/>
      <c r="G351" s="114"/>
      <c r="H351" s="121"/>
    </row>
    <row r="352" spans="1:8" ht="30" customHeight="1" x14ac:dyDescent="0.5">
      <c r="A352" s="73"/>
      <c r="B352" s="92"/>
      <c r="C352" s="97"/>
      <c r="D352" s="100"/>
      <c r="E352" s="74"/>
      <c r="F352" s="76"/>
      <c r="G352" s="114"/>
      <c r="H352" s="121"/>
    </row>
    <row r="353" spans="1:9" ht="30" customHeight="1" x14ac:dyDescent="0.5">
      <c r="A353" s="73"/>
      <c r="B353" s="92"/>
      <c r="C353" s="97"/>
      <c r="D353" s="100"/>
      <c r="E353" s="74"/>
      <c r="F353" s="76"/>
      <c r="G353" s="114"/>
      <c r="H353" s="121"/>
    </row>
    <row r="354" spans="1:9" ht="30" customHeight="1" x14ac:dyDescent="0.5">
      <c r="A354" s="73"/>
      <c r="B354" s="92"/>
      <c r="C354" s="97"/>
      <c r="D354" s="100"/>
      <c r="E354" s="74"/>
      <c r="F354" s="76"/>
      <c r="G354" s="114"/>
      <c r="H354" s="121"/>
    </row>
    <row r="355" spans="1:9" ht="30" customHeight="1" x14ac:dyDescent="0.5">
      <c r="A355" s="73"/>
      <c r="B355" s="92"/>
      <c r="C355" s="97"/>
      <c r="D355" s="100"/>
      <c r="E355" s="75"/>
      <c r="F355" s="76"/>
      <c r="G355" s="77"/>
      <c r="H355" s="121"/>
    </row>
    <row r="356" spans="1:9" ht="30" customHeight="1" x14ac:dyDescent="0.5">
      <c r="A356" s="73"/>
      <c r="B356" s="92"/>
      <c r="C356" s="97"/>
      <c r="D356" s="100"/>
      <c r="E356" s="75"/>
      <c r="F356" s="76"/>
      <c r="G356" s="77"/>
      <c r="H356" s="121"/>
    </row>
    <row r="357" spans="1:9" ht="30" customHeight="1" x14ac:dyDescent="0.5">
      <c r="A357" s="73"/>
      <c r="B357" s="92"/>
      <c r="C357" s="97"/>
      <c r="D357" s="100"/>
      <c r="E357" s="75"/>
      <c r="F357" s="76"/>
      <c r="G357" s="77"/>
      <c r="H357" s="121"/>
    </row>
    <row r="358" spans="1:9" ht="30" customHeight="1" x14ac:dyDescent="0.5">
      <c r="A358" s="73"/>
      <c r="B358" s="92"/>
      <c r="C358" s="97"/>
      <c r="D358" s="100"/>
      <c r="E358" s="75"/>
      <c r="F358" s="76"/>
      <c r="G358" s="77"/>
      <c r="H358" s="121"/>
    </row>
    <row r="359" spans="1:9" ht="30" customHeight="1" x14ac:dyDescent="0.4">
      <c r="A359" s="71"/>
      <c r="B359" s="93"/>
      <c r="C359" s="98"/>
      <c r="D359" s="101"/>
      <c r="E359" s="72"/>
      <c r="F359" s="76"/>
      <c r="G359" s="77"/>
      <c r="H359" s="121"/>
    </row>
    <row r="360" spans="1:9" ht="30" customHeight="1" x14ac:dyDescent="0.4">
      <c r="A360" s="71"/>
      <c r="B360" s="93"/>
      <c r="C360" s="98"/>
      <c r="D360" s="101"/>
      <c r="E360" s="72"/>
      <c r="F360" s="76"/>
      <c r="G360" s="77"/>
      <c r="H360" s="121"/>
    </row>
    <row r="361" spans="1:9" ht="30" customHeight="1" x14ac:dyDescent="0.4">
      <c r="A361" s="71"/>
      <c r="B361" s="93"/>
      <c r="C361" s="98"/>
      <c r="D361" s="101"/>
      <c r="E361" s="72"/>
      <c r="F361" s="76"/>
      <c r="G361" s="77"/>
      <c r="H361" s="121"/>
    </row>
    <row r="362" spans="1:9" ht="30" customHeight="1" x14ac:dyDescent="0.4">
      <c r="A362" s="71"/>
      <c r="B362" s="93"/>
      <c r="C362" s="98"/>
      <c r="D362" s="101"/>
      <c r="E362" s="72"/>
      <c r="F362" s="76"/>
      <c r="G362" s="77"/>
      <c r="H362" s="121"/>
    </row>
    <row r="363" spans="1:9" ht="30" customHeight="1" x14ac:dyDescent="0.4">
      <c r="A363" s="71"/>
      <c r="B363" s="94"/>
      <c r="C363" s="94"/>
      <c r="D363" s="101"/>
      <c r="E363" s="72"/>
      <c r="F363" s="76"/>
      <c r="G363" s="77"/>
      <c r="H363" s="121"/>
    </row>
    <row r="364" spans="1:9" ht="30" customHeight="1" x14ac:dyDescent="0.4">
      <c r="A364" s="71"/>
      <c r="B364" s="94"/>
      <c r="C364" s="94"/>
      <c r="D364" s="101"/>
      <c r="E364" s="72"/>
      <c r="F364" s="76"/>
      <c r="G364" s="77"/>
      <c r="H364" s="121"/>
    </row>
    <row r="365" spans="1:9" ht="30" customHeight="1" x14ac:dyDescent="0.4">
      <c r="A365" s="79"/>
      <c r="B365" s="95"/>
      <c r="C365" s="95"/>
      <c r="D365" s="102"/>
      <c r="E365" s="80"/>
      <c r="F365" s="81"/>
      <c r="G365" s="82"/>
      <c r="H365" s="123"/>
    </row>
    <row r="366" spans="1:9" s="65" customFormat="1" ht="30" customHeight="1" x14ac:dyDescent="0.4">
      <c r="A366" s="83"/>
      <c r="B366" s="96"/>
      <c r="C366" s="96"/>
      <c r="D366" s="96"/>
      <c r="E366" s="84"/>
      <c r="F366" s="82"/>
      <c r="G366" s="82"/>
      <c r="H366" s="124"/>
    </row>
    <row r="367" spans="1:9" ht="38.25" customHeight="1" x14ac:dyDescent="0.25">
      <c r="A367" s="157" t="s">
        <v>360</v>
      </c>
      <c r="B367" s="157"/>
      <c r="C367" s="157"/>
      <c r="D367" s="157"/>
      <c r="E367" s="157"/>
      <c r="F367" s="157"/>
      <c r="G367" s="157"/>
      <c r="H367" s="157"/>
    </row>
    <row r="368" spans="1:9" ht="134.25" customHeight="1" x14ac:dyDescent="0.25">
      <c r="A368" s="158" t="s">
        <v>1635</v>
      </c>
      <c r="B368" s="158"/>
      <c r="C368" s="158"/>
      <c r="D368" s="158"/>
      <c r="E368" s="158"/>
      <c r="F368" s="158"/>
      <c r="G368" s="158"/>
      <c r="H368" s="158"/>
      <c r="I368" s="68"/>
    </row>
    <row r="369" spans="1:8" ht="41.25" customHeight="1" x14ac:dyDescent="0.9">
      <c r="A369" s="78" t="s">
        <v>1508</v>
      </c>
    </row>
    <row r="370" spans="1:8" ht="37.5" customHeight="1" x14ac:dyDescent="0.7">
      <c r="A370" s="159" t="s">
        <v>216</v>
      </c>
      <c r="B370" s="159"/>
      <c r="C370" s="159"/>
      <c r="D370" s="159"/>
      <c r="E370" s="159"/>
      <c r="F370" s="159"/>
      <c r="G370" s="159"/>
      <c r="H370" s="159"/>
    </row>
    <row r="371" spans="1:8" ht="18.75" customHeight="1" x14ac:dyDescent="0.4"/>
    <row r="372" spans="1:8" ht="55.5" customHeight="1" x14ac:dyDescent="0.25">
      <c r="A372" s="160" t="s">
        <v>1637</v>
      </c>
      <c r="B372" s="160"/>
      <c r="C372" s="160"/>
      <c r="D372" s="160"/>
      <c r="E372" s="160"/>
      <c r="F372" s="160"/>
      <c r="G372" s="160"/>
      <c r="H372" s="160"/>
    </row>
    <row r="374" spans="1:8" ht="30" customHeight="1" x14ac:dyDescent="0.4">
      <c r="A374" s="69" t="s">
        <v>357</v>
      </c>
      <c r="B374" s="91" t="s">
        <v>267</v>
      </c>
      <c r="C374" s="91" t="s">
        <v>721</v>
      </c>
      <c r="D374" s="99" t="s">
        <v>358</v>
      </c>
      <c r="E374" s="70" t="s">
        <v>359</v>
      </c>
      <c r="F374" s="161" t="s">
        <v>256</v>
      </c>
      <c r="G374" s="161"/>
      <c r="H374" s="161"/>
    </row>
    <row r="375" spans="1:8" ht="30" customHeight="1" x14ac:dyDescent="0.5">
      <c r="A375" s="73" t="str">
        <f>'Master Book'!E110</f>
        <v>Replace relay -RIB universal</v>
      </c>
      <c r="B375" s="92">
        <f>'Master Book'!H110</f>
        <v>384.50635880077374</v>
      </c>
      <c r="C375" s="97">
        <f>'Master Book'!I110</f>
        <v>281.75007253384916</v>
      </c>
      <c r="D375" s="100">
        <f>'Master Book'!J110</f>
        <v>239.48756165377179</v>
      </c>
      <c r="E375" s="74" t="str">
        <f>'Master Book'!D110</f>
        <v>10801</v>
      </c>
      <c r="F375" s="76">
        <f>'Master Book'!F110</f>
        <v>0.5</v>
      </c>
      <c r="G375" s="114" t="s">
        <v>1131</v>
      </c>
      <c r="H375" s="121">
        <f>'Master Book'!P110</f>
        <v>15</v>
      </c>
    </row>
    <row r="376" spans="1:8" ht="30" customHeight="1" x14ac:dyDescent="0.5">
      <c r="A376" s="73" t="str">
        <f>'Master Book'!E111</f>
        <v>Fan center control relay  "Fan Manager"</v>
      </c>
      <c r="B376" s="92">
        <f>'Master Book'!H111</f>
        <v>626.54527079303682</v>
      </c>
      <c r="C376" s="97">
        <f>'Master Book'!I111</f>
        <v>488.85184719535789</v>
      </c>
      <c r="D376" s="100">
        <f>'Master Book'!J111</f>
        <v>415.52407011605419</v>
      </c>
      <c r="E376" s="74" t="str">
        <f>'Master Book'!D111</f>
        <v>10804</v>
      </c>
      <c r="F376" s="76">
        <f>'Master Book'!F111</f>
        <v>0.67</v>
      </c>
      <c r="G376" s="114" t="s">
        <v>1131</v>
      </c>
      <c r="H376" s="121">
        <f>'Master Book'!P111</f>
        <v>42</v>
      </c>
    </row>
    <row r="377" spans="1:8" ht="30" customHeight="1" x14ac:dyDescent="0.5">
      <c r="A377" s="73" t="str">
        <f>'Master Book'!E112</f>
        <v>Time delay relay (2 wire)</v>
      </c>
      <c r="B377" s="92">
        <f>'Master Book'!H112</f>
        <v>196.71192940038685</v>
      </c>
      <c r="C377" s="97">
        <f>'Master Book'!I112</f>
        <v>145.33378626692456</v>
      </c>
      <c r="D377" s="100">
        <f>'Master Book'!J112</f>
        <v>123.53371832688588</v>
      </c>
      <c r="E377" s="74" t="str">
        <f>'Master Book'!D112</f>
        <v>10805</v>
      </c>
      <c r="F377" s="76">
        <f>'Master Book'!F112</f>
        <v>0.25</v>
      </c>
      <c r="G377" s="114" t="s">
        <v>1131</v>
      </c>
      <c r="H377" s="121">
        <f>'Master Book'!P112</f>
        <v>7</v>
      </c>
    </row>
    <row r="378" spans="1:8" ht="30" customHeight="1" x14ac:dyDescent="0.5">
      <c r="A378" s="73" t="str">
        <f>'Master Book'!E113</f>
        <v>Warranty relay</v>
      </c>
      <c r="B378" s="92">
        <f>'Master Book'!H113</f>
        <v>308.26885880077373</v>
      </c>
      <c r="C378" s="97">
        <f>'Master Book'!I113</f>
        <v>205.51257253384915</v>
      </c>
      <c r="D378" s="100">
        <f>'Master Book'!J113</f>
        <v>174.68568665377177</v>
      </c>
      <c r="E378" s="74" t="str">
        <f>'Master Book'!D113</f>
        <v>10806</v>
      </c>
      <c r="F378" s="76">
        <f>'Master Book'!F113</f>
        <v>0.5</v>
      </c>
      <c r="G378" s="114" t="s">
        <v>1131</v>
      </c>
      <c r="H378" s="121">
        <f>'Master Book'!P113</f>
        <v>0</v>
      </c>
    </row>
    <row r="379" spans="1:8" ht="30" customHeight="1" x14ac:dyDescent="0.5">
      <c r="A379" s="73" t="str">
        <f>'Master Book'!E114</f>
        <v>Air handler control board  universal - Special Order</v>
      </c>
      <c r="B379" s="92">
        <f>'Master Book'!H114</f>
        <v>674.45635880077373</v>
      </c>
      <c r="C379" s="97">
        <f>'Master Book'!I114</f>
        <v>551.70007253384915</v>
      </c>
      <c r="D379" s="100">
        <f>'Master Book'!J114</f>
        <v>468.94506165377175</v>
      </c>
      <c r="E379" s="74" t="str">
        <f>'Master Book'!D114</f>
        <v>10807</v>
      </c>
      <c r="F379" s="76">
        <f>'Master Book'!F114</f>
        <v>0.5</v>
      </c>
      <c r="G379" s="114" t="s">
        <v>1131</v>
      </c>
      <c r="H379" s="121">
        <f>'Master Book'!P114</f>
        <v>75</v>
      </c>
    </row>
    <row r="380" spans="1:8" ht="30" customHeight="1" x14ac:dyDescent="0.5">
      <c r="A380" s="73" t="str">
        <f>'Master Book'!E115</f>
        <v>Variable Speed Boards - Special Order</v>
      </c>
      <c r="B380" s="92">
        <f>'Master Book'!H115</f>
        <v>784.76885880077373</v>
      </c>
      <c r="C380" s="97">
        <f>'Master Book'!I115</f>
        <v>662.01257253384915</v>
      </c>
      <c r="D380" s="100">
        <f>'Master Book'!J115</f>
        <v>562.71068665377175</v>
      </c>
      <c r="E380" s="74" t="str">
        <f>'Master Book'!D115</f>
        <v>10808</v>
      </c>
      <c r="F380" s="76">
        <f>'Master Book'!F115</f>
        <v>0.5</v>
      </c>
      <c r="G380" s="114" t="s">
        <v>1131</v>
      </c>
      <c r="H380" s="121">
        <f>'Master Book'!P115</f>
        <v>200</v>
      </c>
    </row>
    <row r="381" spans="1:8" ht="30" customHeight="1" x14ac:dyDescent="0.5">
      <c r="A381" s="73" t="str">
        <f>'Master Book'!E116</f>
        <v>Warranty circuit board - Special Order</v>
      </c>
      <c r="B381" s="92">
        <f>'Master Book'!H116</f>
        <v>368.26885880077373</v>
      </c>
      <c r="C381" s="97">
        <f>'Master Book'!I116</f>
        <v>245.51257253384915</v>
      </c>
      <c r="D381" s="100">
        <f>'Master Book'!J116</f>
        <v>208.68568665377177</v>
      </c>
      <c r="E381" s="74" t="str">
        <f>'Master Book'!D116</f>
        <v>10809</v>
      </c>
      <c r="F381" s="76">
        <f>'Master Book'!F116</f>
        <v>0.5</v>
      </c>
      <c r="G381" s="114" t="s">
        <v>1131</v>
      </c>
      <c r="H381" s="121">
        <f>'Master Book'!P116</f>
        <v>0</v>
      </c>
    </row>
    <row r="382" spans="1:8" ht="30" customHeight="1" x14ac:dyDescent="0.5">
      <c r="A382" s="73"/>
      <c r="B382" s="92"/>
      <c r="C382" s="97"/>
      <c r="D382" s="100"/>
      <c r="E382" s="74"/>
      <c r="F382" s="76"/>
      <c r="G382" s="114"/>
      <c r="H382" s="121"/>
    </row>
    <row r="383" spans="1:8" ht="30" customHeight="1" x14ac:dyDescent="0.5">
      <c r="A383" s="73"/>
      <c r="B383" s="92"/>
      <c r="C383" s="97"/>
      <c r="D383" s="100"/>
      <c r="E383" s="74"/>
      <c r="F383" s="76"/>
      <c r="G383" s="114"/>
      <c r="H383" s="121"/>
    </row>
    <row r="384" spans="1:8" ht="30" customHeight="1" x14ac:dyDescent="0.5">
      <c r="A384" s="73"/>
      <c r="B384" s="92"/>
      <c r="C384" s="97"/>
      <c r="D384" s="100"/>
      <c r="E384" s="74"/>
      <c r="F384" s="76"/>
      <c r="G384" s="114"/>
      <c r="H384" s="121"/>
    </row>
    <row r="385" spans="1:8" ht="30" customHeight="1" x14ac:dyDescent="0.5">
      <c r="A385" s="73"/>
      <c r="B385" s="92"/>
      <c r="C385" s="97"/>
      <c r="D385" s="100"/>
      <c r="E385" s="74"/>
      <c r="F385" s="115"/>
      <c r="G385" s="116"/>
      <c r="H385" s="122"/>
    </row>
    <row r="386" spans="1:8" ht="30" customHeight="1" x14ac:dyDescent="0.5">
      <c r="A386" s="73"/>
      <c r="B386" s="92"/>
      <c r="C386" s="97"/>
      <c r="D386" s="100"/>
      <c r="E386" s="74"/>
      <c r="F386" s="76"/>
      <c r="G386" s="114"/>
      <c r="H386" s="121"/>
    </row>
    <row r="387" spans="1:8" ht="30" customHeight="1" x14ac:dyDescent="0.5">
      <c r="A387" s="73"/>
      <c r="B387" s="92"/>
      <c r="C387" s="97"/>
      <c r="D387" s="100"/>
      <c r="E387" s="74"/>
      <c r="F387" s="115"/>
      <c r="G387" s="116"/>
      <c r="H387" s="122"/>
    </row>
    <row r="388" spans="1:8" ht="30" customHeight="1" x14ac:dyDescent="0.5">
      <c r="A388" s="73"/>
      <c r="B388" s="92"/>
      <c r="C388" s="97"/>
      <c r="D388" s="100"/>
      <c r="E388" s="74"/>
      <c r="F388" s="76"/>
      <c r="G388" s="114"/>
      <c r="H388" s="121"/>
    </row>
    <row r="389" spans="1:8" ht="30" customHeight="1" x14ac:dyDescent="0.5">
      <c r="A389" s="73"/>
      <c r="B389" s="92"/>
      <c r="C389" s="97"/>
      <c r="D389" s="100"/>
      <c r="E389" s="74"/>
      <c r="F389" s="76"/>
      <c r="G389" s="114"/>
      <c r="H389" s="121"/>
    </row>
    <row r="390" spans="1:8" ht="30" customHeight="1" x14ac:dyDescent="0.5">
      <c r="A390" s="73"/>
      <c r="B390" s="92"/>
      <c r="C390" s="97"/>
      <c r="D390" s="100"/>
      <c r="E390" s="74"/>
      <c r="F390" s="76"/>
      <c r="G390" s="114"/>
      <c r="H390" s="121"/>
    </row>
    <row r="391" spans="1:8" ht="30" customHeight="1" x14ac:dyDescent="0.5">
      <c r="A391" s="73"/>
      <c r="B391" s="92"/>
      <c r="C391" s="97"/>
      <c r="D391" s="100"/>
      <c r="E391" s="74"/>
      <c r="F391" s="76"/>
      <c r="G391" s="114"/>
      <c r="H391" s="121"/>
    </row>
    <row r="392" spans="1:8" ht="30" customHeight="1" x14ac:dyDescent="0.5">
      <c r="A392" s="73"/>
      <c r="B392" s="92"/>
      <c r="C392" s="97"/>
      <c r="D392" s="100"/>
      <c r="E392" s="74"/>
      <c r="F392" s="76"/>
      <c r="G392" s="114"/>
      <c r="H392" s="121"/>
    </row>
    <row r="393" spans="1:8" ht="30" customHeight="1" x14ac:dyDescent="0.5">
      <c r="A393" s="73"/>
      <c r="B393" s="92"/>
      <c r="C393" s="97"/>
      <c r="D393" s="100"/>
      <c r="E393" s="74"/>
      <c r="F393" s="76"/>
      <c r="G393" s="114"/>
      <c r="H393" s="121"/>
    </row>
    <row r="394" spans="1:8" ht="30" customHeight="1" x14ac:dyDescent="0.5">
      <c r="A394" s="73"/>
      <c r="B394" s="92"/>
      <c r="C394" s="97"/>
      <c r="D394" s="100"/>
      <c r="E394" s="74"/>
      <c r="F394" s="76"/>
      <c r="G394" s="114"/>
      <c r="H394" s="121"/>
    </row>
    <row r="395" spans="1:8" ht="30" customHeight="1" x14ac:dyDescent="0.5">
      <c r="A395" s="73"/>
      <c r="B395" s="92"/>
      <c r="C395" s="97"/>
      <c r="D395" s="100"/>
      <c r="E395" s="74"/>
      <c r="F395" s="76"/>
      <c r="G395" s="114"/>
      <c r="H395" s="121"/>
    </row>
    <row r="396" spans="1:8" ht="30" customHeight="1" x14ac:dyDescent="0.5">
      <c r="A396" s="73"/>
      <c r="B396" s="92"/>
      <c r="C396" s="97"/>
      <c r="D396" s="100"/>
      <c r="E396" s="74"/>
      <c r="F396" s="115"/>
      <c r="G396" s="116"/>
      <c r="H396" s="122"/>
    </row>
    <row r="397" spans="1:8" ht="30" customHeight="1" x14ac:dyDescent="0.5">
      <c r="A397" s="73"/>
      <c r="B397" s="92"/>
      <c r="C397" s="97"/>
      <c r="D397" s="100"/>
      <c r="E397" s="74"/>
      <c r="F397" s="76"/>
      <c r="G397" s="114"/>
      <c r="H397" s="121"/>
    </row>
    <row r="398" spans="1:8" ht="30" customHeight="1" x14ac:dyDescent="0.5">
      <c r="A398" s="73"/>
      <c r="B398" s="92"/>
      <c r="C398" s="97"/>
      <c r="D398" s="100"/>
      <c r="E398" s="74"/>
      <c r="F398" s="76"/>
      <c r="G398" s="114"/>
      <c r="H398" s="121"/>
    </row>
    <row r="399" spans="1:8" ht="30" customHeight="1" x14ac:dyDescent="0.5">
      <c r="A399" s="73"/>
      <c r="B399" s="92"/>
      <c r="C399" s="97"/>
      <c r="D399" s="100"/>
      <c r="E399" s="74"/>
      <c r="F399" s="76"/>
      <c r="G399" s="114"/>
      <c r="H399" s="121"/>
    </row>
    <row r="400" spans="1:8" ht="30" customHeight="1" x14ac:dyDescent="0.5">
      <c r="A400" s="73"/>
      <c r="B400" s="92"/>
      <c r="C400" s="97"/>
      <c r="D400" s="100"/>
      <c r="E400" s="74"/>
      <c r="F400" s="76"/>
      <c r="G400" s="114"/>
      <c r="H400" s="121"/>
    </row>
    <row r="401" spans="1:9" ht="30" customHeight="1" x14ac:dyDescent="0.5">
      <c r="A401" s="73"/>
      <c r="B401" s="92"/>
      <c r="C401" s="97"/>
      <c r="D401" s="100"/>
      <c r="E401" s="75"/>
      <c r="F401" s="76"/>
      <c r="G401" s="77"/>
      <c r="H401" s="121"/>
    </row>
    <row r="402" spans="1:9" ht="30" customHeight="1" x14ac:dyDescent="0.5">
      <c r="A402" s="73"/>
      <c r="B402" s="92"/>
      <c r="C402" s="97"/>
      <c r="D402" s="100"/>
      <c r="E402" s="75"/>
      <c r="F402" s="76"/>
      <c r="G402" s="77"/>
      <c r="H402" s="121"/>
    </row>
    <row r="403" spans="1:9" ht="30" customHeight="1" x14ac:dyDescent="0.5">
      <c r="A403" s="73"/>
      <c r="B403" s="92"/>
      <c r="C403" s="97"/>
      <c r="D403" s="100"/>
      <c r="E403" s="75"/>
      <c r="F403" s="76"/>
      <c r="G403" s="77"/>
      <c r="H403" s="121"/>
    </row>
    <row r="404" spans="1:9" ht="30" customHeight="1" x14ac:dyDescent="0.5">
      <c r="A404" s="73"/>
      <c r="B404" s="92"/>
      <c r="C404" s="97"/>
      <c r="D404" s="100"/>
      <c r="E404" s="75"/>
      <c r="F404" s="76"/>
      <c r="G404" s="77"/>
      <c r="H404" s="121"/>
    </row>
    <row r="405" spans="1:9" ht="30" customHeight="1" x14ac:dyDescent="0.4">
      <c r="A405" s="71"/>
      <c r="B405" s="93"/>
      <c r="C405" s="98"/>
      <c r="D405" s="101"/>
      <c r="E405" s="72"/>
      <c r="F405" s="76"/>
      <c r="G405" s="77"/>
      <c r="H405" s="121"/>
    </row>
    <row r="406" spans="1:9" ht="30" customHeight="1" x14ac:dyDescent="0.4">
      <c r="A406" s="71"/>
      <c r="B406" s="93"/>
      <c r="C406" s="98"/>
      <c r="D406" s="101"/>
      <c r="E406" s="72"/>
      <c r="F406" s="76"/>
      <c r="G406" s="77"/>
      <c r="H406" s="121"/>
    </row>
    <row r="407" spans="1:9" ht="30" customHeight="1" x14ac:dyDescent="0.4">
      <c r="A407" s="71"/>
      <c r="B407" s="93"/>
      <c r="C407" s="98"/>
      <c r="D407" s="101"/>
      <c r="E407" s="72"/>
      <c r="F407" s="76"/>
      <c r="G407" s="77"/>
      <c r="H407" s="121"/>
    </row>
    <row r="408" spans="1:9" ht="30" customHeight="1" x14ac:dyDescent="0.4">
      <c r="A408" s="71"/>
      <c r="B408" s="93"/>
      <c r="C408" s="98"/>
      <c r="D408" s="101"/>
      <c r="E408" s="72"/>
      <c r="F408" s="76"/>
      <c r="G408" s="77"/>
      <c r="H408" s="121"/>
    </row>
    <row r="409" spans="1:9" ht="30" customHeight="1" x14ac:dyDescent="0.4">
      <c r="A409" s="71"/>
      <c r="B409" s="94"/>
      <c r="C409" s="94"/>
      <c r="D409" s="101"/>
      <c r="E409" s="72"/>
      <c r="F409" s="76"/>
      <c r="G409" s="77"/>
      <c r="H409" s="121"/>
    </row>
    <row r="410" spans="1:9" ht="30" customHeight="1" x14ac:dyDescent="0.4">
      <c r="A410" s="71"/>
      <c r="B410" s="94"/>
      <c r="C410" s="94"/>
      <c r="D410" s="101"/>
      <c r="E410" s="72"/>
      <c r="F410" s="76"/>
      <c r="G410" s="77"/>
      <c r="H410" s="121"/>
    </row>
    <row r="411" spans="1:9" ht="30" customHeight="1" x14ac:dyDescent="0.4">
      <c r="A411" s="79"/>
      <c r="B411" s="95"/>
      <c r="C411" s="95"/>
      <c r="D411" s="102"/>
      <c r="E411" s="80"/>
      <c r="F411" s="81"/>
      <c r="G411" s="82"/>
      <c r="H411" s="123"/>
    </row>
    <row r="412" spans="1:9" s="65" customFormat="1" ht="30" customHeight="1" x14ac:dyDescent="0.4">
      <c r="A412" s="83"/>
      <c r="B412" s="96"/>
      <c r="C412" s="96"/>
      <c r="D412" s="96"/>
      <c r="E412" s="84"/>
      <c r="F412" s="82"/>
      <c r="G412" s="82"/>
      <c r="H412" s="124"/>
    </row>
    <row r="413" spans="1:9" ht="38.25" customHeight="1" x14ac:dyDescent="0.25">
      <c r="A413" s="157" t="s">
        <v>360</v>
      </c>
      <c r="B413" s="157"/>
      <c r="C413" s="157"/>
      <c r="D413" s="157"/>
      <c r="E413" s="157"/>
      <c r="F413" s="157"/>
      <c r="G413" s="157"/>
      <c r="H413" s="157"/>
    </row>
    <row r="414" spans="1:9" ht="134.25" customHeight="1" x14ac:dyDescent="0.25">
      <c r="A414" s="158" t="s">
        <v>1635</v>
      </c>
      <c r="B414" s="158"/>
      <c r="C414" s="158"/>
      <c r="D414" s="158"/>
      <c r="E414" s="158"/>
      <c r="F414" s="158"/>
      <c r="G414" s="158"/>
      <c r="H414" s="158"/>
      <c r="I414" s="68"/>
    </row>
    <row r="415" spans="1:9" ht="41.25" customHeight="1" x14ac:dyDescent="0.9">
      <c r="A415" s="78" t="s">
        <v>1509</v>
      </c>
    </row>
    <row r="416" spans="1:9" ht="37.5" customHeight="1" x14ac:dyDescent="0.7">
      <c r="A416" s="159" t="s">
        <v>389</v>
      </c>
      <c r="B416" s="159"/>
      <c r="C416" s="159"/>
      <c r="D416" s="159"/>
      <c r="E416" s="159"/>
      <c r="F416" s="159"/>
      <c r="G416" s="159"/>
      <c r="H416" s="159"/>
    </row>
    <row r="417" spans="1:8" ht="18.75" customHeight="1" x14ac:dyDescent="0.4"/>
    <row r="418" spans="1:8" ht="55.5" customHeight="1" x14ac:dyDescent="0.25">
      <c r="A418" s="160" t="s">
        <v>1637</v>
      </c>
      <c r="B418" s="160"/>
      <c r="C418" s="160"/>
      <c r="D418" s="160"/>
      <c r="E418" s="160"/>
      <c r="F418" s="160"/>
      <c r="G418" s="160"/>
      <c r="H418" s="160"/>
    </row>
    <row r="420" spans="1:8" ht="30" customHeight="1" x14ac:dyDescent="0.4">
      <c r="A420" s="69" t="s">
        <v>357</v>
      </c>
      <c r="B420" s="91" t="s">
        <v>267</v>
      </c>
      <c r="C420" s="91" t="s">
        <v>721</v>
      </c>
      <c r="D420" s="99" t="s">
        <v>358</v>
      </c>
      <c r="E420" s="70" t="s">
        <v>359</v>
      </c>
      <c r="F420" s="161" t="s">
        <v>256</v>
      </c>
      <c r="G420" s="161"/>
      <c r="H420" s="161"/>
    </row>
    <row r="421" spans="1:8" ht="30" customHeight="1" x14ac:dyDescent="0.5">
      <c r="A421" s="73" t="str">
        <f>'Master Book'!E117</f>
        <v xml:space="preserve">Defrost relay </v>
      </c>
      <c r="B421" s="92">
        <f>'Master Book'!H117</f>
        <v>409.91885880077371</v>
      </c>
      <c r="C421" s="97">
        <f>'Master Book'!I117</f>
        <v>307.16257253384913</v>
      </c>
      <c r="D421" s="100">
        <f>'Master Book'!J117</f>
        <v>261.08818665377174</v>
      </c>
      <c r="E421" s="74" t="str">
        <f>'Master Book'!D117</f>
        <v>10901</v>
      </c>
      <c r="F421" s="76">
        <f>'Master Book'!F117</f>
        <v>0.5</v>
      </c>
      <c r="G421" s="114" t="s">
        <v>1131</v>
      </c>
      <c r="H421" s="121">
        <f>'Master Book'!P117</f>
        <v>20</v>
      </c>
    </row>
    <row r="422" spans="1:8" ht="30" customHeight="1" x14ac:dyDescent="0.5">
      <c r="A422" s="73" t="str">
        <f>'Master Book'!E118</f>
        <v xml:space="preserve">Defrost sensor / switch </v>
      </c>
      <c r="B422" s="92">
        <f>'Master Book'!H118</f>
        <v>384.50635880077374</v>
      </c>
      <c r="C422" s="97">
        <f>'Master Book'!I118</f>
        <v>281.75007253384916</v>
      </c>
      <c r="D422" s="100">
        <f>'Master Book'!J118</f>
        <v>239.48756165377179</v>
      </c>
      <c r="E422" s="74" t="str">
        <f>'Master Book'!D118</f>
        <v>10902</v>
      </c>
      <c r="F422" s="76">
        <f>'Master Book'!F118</f>
        <v>0.5</v>
      </c>
      <c r="G422" s="114" t="s">
        <v>1131</v>
      </c>
      <c r="H422" s="121">
        <f>'Master Book'!P118</f>
        <v>15</v>
      </c>
    </row>
    <row r="423" spans="1:8" ht="30" customHeight="1" x14ac:dyDescent="0.5">
      <c r="A423" s="73" t="str">
        <f>'Master Book'!E119</f>
        <v>Defrost control board w/ sensor - Special Order</v>
      </c>
      <c r="B423" s="92">
        <f>'Master Book'!H119</f>
        <v>869.41578820116069</v>
      </c>
      <c r="C423" s="97">
        <f>'Master Book'!I119</f>
        <v>695.28135880077366</v>
      </c>
      <c r="D423" s="100">
        <f>'Master Book'!J119</f>
        <v>590.98915498065764</v>
      </c>
      <c r="E423" s="74" t="str">
        <f>'Master Book'!D119</f>
        <v>10903</v>
      </c>
      <c r="F423" s="76">
        <f>'Master Book'!F119</f>
        <v>0.75</v>
      </c>
      <c r="G423" s="114" t="s">
        <v>1131</v>
      </c>
      <c r="H423" s="121">
        <f>'Master Book'!P119</f>
        <v>85</v>
      </c>
    </row>
    <row r="424" spans="1:8" ht="30" customHeight="1" x14ac:dyDescent="0.5">
      <c r="A424" s="73" t="str">
        <f>'Master Book'!E120</f>
        <v>Defrost board - Special Order</v>
      </c>
      <c r="B424" s="92">
        <f>'Master Book'!H120</f>
        <v>730.65328820116065</v>
      </c>
      <c r="C424" s="97">
        <f>'Master Book'!I120</f>
        <v>556.51885880077373</v>
      </c>
      <c r="D424" s="100">
        <f>'Master Book'!J120</f>
        <v>473.04102998065764</v>
      </c>
      <c r="E424" s="74" t="str">
        <f>'Master Book'!D120</f>
        <v>10904</v>
      </c>
      <c r="F424" s="76">
        <f>'Master Book'!F120</f>
        <v>0.75</v>
      </c>
      <c r="G424" s="114" t="s">
        <v>1131</v>
      </c>
      <c r="H424" s="121">
        <f>'Master Book'!P120</f>
        <v>100</v>
      </c>
    </row>
    <row r="425" spans="1:8" ht="30" customHeight="1" x14ac:dyDescent="0.5">
      <c r="A425" s="73" t="str">
        <f>'Master Book'!E121</f>
        <v>Warranty defrost control  -Special Order</v>
      </c>
      <c r="B425" s="92">
        <f>'Master Book'!H121</f>
        <v>522.40328820116065</v>
      </c>
      <c r="C425" s="97">
        <f>'Master Book'!I121</f>
        <v>348.26885880077373</v>
      </c>
      <c r="D425" s="100">
        <f>'Master Book'!J121</f>
        <v>296.02852998065765</v>
      </c>
      <c r="E425" s="74" t="str">
        <f>'Master Book'!D121</f>
        <v>10905</v>
      </c>
      <c r="F425" s="76">
        <f>'Master Book'!F121</f>
        <v>0.75</v>
      </c>
      <c r="G425" s="114" t="s">
        <v>1131</v>
      </c>
      <c r="H425" s="121">
        <f>'Master Book'!P121</f>
        <v>0</v>
      </c>
    </row>
    <row r="426" spans="1:8" ht="30" customHeight="1" x14ac:dyDescent="0.5">
      <c r="A426" s="73" t="str">
        <f>'Master Book'!E122</f>
        <v>Mounted Lo/Hi Press sw w/ reclaim - Special Order</v>
      </c>
      <c r="B426" s="92">
        <f>'Master Book'!H122</f>
        <v>1501.3254352030949</v>
      </c>
      <c r="C426" s="97">
        <f>'Master Book'!I122</f>
        <v>1070.3002901353966</v>
      </c>
      <c r="D426" s="100">
        <f>'Master Book'!J122</f>
        <v>909.75524661508712</v>
      </c>
      <c r="E426" s="74" t="str">
        <f>'Master Book'!D122</f>
        <v>10906</v>
      </c>
      <c r="F426" s="76">
        <f>'Master Book'!F122</f>
        <v>2</v>
      </c>
      <c r="G426" s="114" t="s">
        <v>1131</v>
      </c>
      <c r="H426" s="121">
        <f>'Master Book'!P122</f>
        <v>100</v>
      </c>
    </row>
    <row r="427" spans="1:8" ht="30" customHeight="1" x14ac:dyDescent="0.5">
      <c r="A427" s="73" t="str">
        <f>'Master Book'!E123</f>
        <v>Screw-on Lo/Hi Press. Sw. w/o rec - Special Order</v>
      </c>
      <c r="B427" s="92">
        <f>'Master Book'!H123</f>
        <v>726.52828820116065</v>
      </c>
      <c r="C427" s="97">
        <f>'Master Book'!I123</f>
        <v>552.39385880077373</v>
      </c>
      <c r="D427" s="100">
        <f>'Master Book'!J123</f>
        <v>469.53477998065767</v>
      </c>
      <c r="E427" s="74" t="str">
        <f>'Master Book'!D123</f>
        <v>10907</v>
      </c>
      <c r="F427" s="76">
        <f>'Master Book'!F123</f>
        <v>0.75</v>
      </c>
      <c r="G427" s="114" t="s">
        <v>1131</v>
      </c>
      <c r="H427" s="121">
        <f>'Master Book'!P123</f>
        <v>50</v>
      </c>
    </row>
    <row r="428" spans="1:8" ht="30" customHeight="1" x14ac:dyDescent="0.5">
      <c r="A428" s="73"/>
      <c r="B428" s="92"/>
      <c r="C428" s="97"/>
      <c r="D428" s="100"/>
      <c r="E428" s="74"/>
      <c r="F428" s="76"/>
      <c r="G428" s="114"/>
      <c r="H428" s="121"/>
    </row>
    <row r="429" spans="1:8" ht="30" customHeight="1" x14ac:dyDescent="0.5">
      <c r="A429" s="73"/>
      <c r="B429" s="92"/>
      <c r="C429" s="97"/>
      <c r="D429" s="100"/>
      <c r="E429" s="74"/>
      <c r="F429" s="76"/>
      <c r="G429" s="114"/>
      <c r="H429" s="121"/>
    </row>
    <row r="430" spans="1:8" ht="30" customHeight="1" x14ac:dyDescent="0.5">
      <c r="A430" s="73"/>
      <c r="B430" s="92"/>
      <c r="C430" s="97"/>
      <c r="D430" s="100"/>
      <c r="E430" s="74"/>
      <c r="F430" s="76"/>
      <c r="G430" s="114"/>
      <c r="H430" s="121"/>
    </row>
    <row r="431" spans="1:8" ht="30" customHeight="1" x14ac:dyDescent="0.5">
      <c r="A431" s="73"/>
      <c r="B431" s="92"/>
      <c r="C431" s="97"/>
      <c r="D431" s="100"/>
      <c r="E431" s="74"/>
      <c r="F431" s="76"/>
      <c r="G431" s="114"/>
      <c r="H431" s="121"/>
    </row>
    <row r="432" spans="1:8" ht="30" customHeight="1" x14ac:dyDescent="0.5">
      <c r="A432" s="73"/>
      <c r="B432" s="92"/>
      <c r="C432" s="97"/>
      <c r="D432" s="100"/>
      <c r="E432" s="74"/>
      <c r="F432" s="76"/>
      <c r="G432" s="114"/>
      <c r="H432" s="121"/>
    </row>
    <row r="433" spans="1:8" ht="30" customHeight="1" x14ac:dyDescent="0.5">
      <c r="A433" s="73"/>
      <c r="B433" s="92"/>
      <c r="C433" s="97"/>
      <c r="D433" s="100"/>
      <c r="E433" s="74"/>
      <c r="F433" s="115"/>
      <c r="G433" s="116"/>
      <c r="H433" s="122"/>
    </row>
    <row r="434" spans="1:8" ht="30" customHeight="1" x14ac:dyDescent="0.5">
      <c r="A434" s="73"/>
      <c r="B434" s="92"/>
      <c r="C434" s="97"/>
      <c r="D434" s="100"/>
      <c r="E434" s="74"/>
      <c r="F434" s="76"/>
      <c r="G434" s="114"/>
      <c r="H434" s="121"/>
    </row>
    <row r="435" spans="1:8" ht="30" customHeight="1" x14ac:dyDescent="0.5">
      <c r="A435" s="73"/>
      <c r="B435" s="92"/>
      <c r="C435" s="97"/>
      <c r="D435" s="100"/>
      <c r="E435" s="74"/>
      <c r="F435" s="76"/>
      <c r="G435" s="114"/>
      <c r="H435" s="121"/>
    </row>
    <row r="436" spans="1:8" ht="30" customHeight="1" x14ac:dyDescent="0.5">
      <c r="A436" s="73"/>
      <c r="B436" s="92"/>
      <c r="C436" s="97"/>
      <c r="D436" s="100"/>
      <c r="E436" s="74"/>
      <c r="F436" s="76"/>
      <c r="G436" s="114"/>
      <c r="H436" s="121"/>
    </row>
    <row r="437" spans="1:8" ht="30" customHeight="1" x14ac:dyDescent="0.5">
      <c r="A437" s="73"/>
      <c r="B437" s="92"/>
      <c r="C437" s="97"/>
      <c r="D437" s="100"/>
      <c r="E437" s="74"/>
      <c r="F437" s="76"/>
      <c r="G437" s="114"/>
      <c r="H437" s="121"/>
    </row>
    <row r="438" spans="1:8" ht="30" customHeight="1" x14ac:dyDescent="0.5">
      <c r="A438" s="73"/>
      <c r="B438" s="92"/>
      <c r="C438" s="97"/>
      <c r="D438" s="100"/>
      <c r="E438" s="74"/>
      <c r="F438" s="76"/>
      <c r="G438" s="114"/>
      <c r="H438" s="121"/>
    </row>
    <row r="439" spans="1:8" ht="30" customHeight="1" x14ac:dyDescent="0.5">
      <c r="A439" s="73"/>
      <c r="B439" s="92"/>
      <c r="C439" s="97"/>
      <c r="D439" s="100"/>
      <c r="E439" s="74"/>
      <c r="F439" s="76"/>
      <c r="G439" s="114"/>
      <c r="H439" s="121"/>
    </row>
    <row r="440" spans="1:8" ht="30" customHeight="1" x14ac:dyDescent="0.5">
      <c r="A440" s="73"/>
      <c r="B440" s="92"/>
      <c r="C440" s="97"/>
      <c r="D440" s="100"/>
      <c r="E440" s="74"/>
      <c r="F440" s="76"/>
      <c r="G440" s="114"/>
      <c r="H440" s="121"/>
    </row>
    <row r="441" spans="1:8" ht="30" customHeight="1" x14ac:dyDescent="0.5">
      <c r="A441" s="73"/>
      <c r="B441" s="92"/>
      <c r="C441" s="97"/>
      <c r="D441" s="100"/>
      <c r="E441" s="74"/>
      <c r="F441" s="76"/>
      <c r="G441" s="114"/>
      <c r="H441" s="121"/>
    </row>
    <row r="442" spans="1:8" ht="30" customHeight="1" x14ac:dyDescent="0.5">
      <c r="A442" s="73"/>
      <c r="B442" s="92"/>
      <c r="C442" s="97"/>
      <c r="D442" s="100"/>
      <c r="E442" s="74"/>
      <c r="F442" s="115"/>
      <c r="G442" s="116"/>
      <c r="H442" s="122"/>
    </row>
    <row r="443" spans="1:8" ht="30" customHeight="1" x14ac:dyDescent="0.5">
      <c r="A443" s="73"/>
      <c r="B443" s="92"/>
      <c r="C443" s="97"/>
      <c r="D443" s="100"/>
      <c r="E443" s="74"/>
      <c r="F443" s="76"/>
      <c r="G443" s="114"/>
      <c r="H443" s="121"/>
    </row>
    <row r="444" spans="1:8" ht="30" customHeight="1" x14ac:dyDescent="0.5">
      <c r="A444" s="73"/>
      <c r="B444" s="92"/>
      <c r="C444" s="97"/>
      <c r="D444" s="100"/>
      <c r="E444" s="74"/>
      <c r="F444" s="76"/>
      <c r="G444" s="114"/>
      <c r="H444" s="121"/>
    </row>
    <row r="445" spans="1:8" ht="30" customHeight="1" x14ac:dyDescent="0.5">
      <c r="A445" s="73"/>
      <c r="B445" s="92"/>
      <c r="C445" s="97"/>
      <c r="D445" s="100"/>
      <c r="E445" s="74"/>
      <c r="F445" s="76"/>
      <c r="G445" s="114"/>
      <c r="H445" s="121"/>
    </row>
    <row r="446" spans="1:8" ht="30" customHeight="1" x14ac:dyDescent="0.5">
      <c r="A446" s="73"/>
      <c r="B446" s="92"/>
      <c r="C446" s="97"/>
      <c r="D446" s="100"/>
      <c r="E446" s="74"/>
      <c r="F446" s="76"/>
      <c r="G446" s="114"/>
      <c r="H446" s="121"/>
    </row>
    <row r="447" spans="1:8" ht="30" customHeight="1" x14ac:dyDescent="0.5">
      <c r="A447" s="73"/>
      <c r="B447" s="92"/>
      <c r="C447" s="97"/>
      <c r="D447" s="100"/>
      <c r="E447" s="75"/>
      <c r="F447" s="76"/>
      <c r="G447" s="77"/>
      <c r="H447" s="121"/>
    </row>
    <row r="448" spans="1:8" ht="30" customHeight="1" x14ac:dyDescent="0.5">
      <c r="A448" s="73"/>
      <c r="B448" s="92"/>
      <c r="C448" s="97"/>
      <c r="D448" s="100"/>
      <c r="E448" s="75"/>
      <c r="F448" s="76"/>
      <c r="G448" s="77"/>
      <c r="H448" s="121"/>
    </row>
    <row r="449" spans="1:9" ht="30" customHeight="1" x14ac:dyDescent="0.5">
      <c r="A449" s="73"/>
      <c r="B449" s="92"/>
      <c r="C449" s="97"/>
      <c r="D449" s="100"/>
      <c r="E449" s="75"/>
      <c r="F449" s="76"/>
      <c r="G449" s="77"/>
      <c r="H449" s="121"/>
    </row>
    <row r="450" spans="1:9" ht="30" customHeight="1" x14ac:dyDescent="0.5">
      <c r="A450" s="73"/>
      <c r="B450" s="92"/>
      <c r="C450" s="97"/>
      <c r="D450" s="100"/>
      <c r="E450" s="75"/>
      <c r="F450" s="76"/>
      <c r="G450" s="77"/>
      <c r="H450" s="121"/>
    </row>
    <row r="451" spans="1:9" ht="30" customHeight="1" x14ac:dyDescent="0.4">
      <c r="A451" s="71"/>
      <c r="B451" s="93"/>
      <c r="C451" s="98"/>
      <c r="D451" s="101"/>
      <c r="E451" s="72"/>
      <c r="F451" s="76"/>
      <c r="G451" s="77"/>
      <c r="H451" s="121"/>
    </row>
    <row r="452" spans="1:9" ht="30" customHeight="1" x14ac:dyDescent="0.4">
      <c r="A452" s="71"/>
      <c r="B452" s="93"/>
      <c r="C452" s="98"/>
      <c r="D452" s="101"/>
      <c r="E452" s="72"/>
      <c r="F452" s="76"/>
      <c r="G452" s="77"/>
      <c r="H452" s="121"/>
    </row>
    <row r="453" spans="1:9" ht="30" customHeight="1" x14ac:dyDescent="0.4">
      <c r="A453" s="71"/>
      <c r="B453" s="93"/>
      <c r="C453" s="98"/>
      <c r="D453" s="101"/>
      <c r="E453" s="72"/>
      <c r="F453" s="76"/>
      <c r="G453" s="77"/>
      <c r="H453" s="121"/>
    </row>
    <row r="454" spans="1:9" ht="30" customHeight="1" x14ac:dyDescent="0.4">
      <c r="A454" s="71"/>
      <c r="B454" s="93"/>
      <c r="C454" s="98"/>
      <c r="D454" s="101"/>
      <c r="E454" s="72"/>
      <c r="F454" s="76"/>
      <c r="G454" s="77"/>
      <c r="H454" s="121"/>
    </row>
    <row r="455" spans="1:9" ht="30" customHeight="1" x14ac:dyDescent="0.4">
      <c r="A455" s="71"/>
      <c r="B455" s="94"/>
      <c r="C455" s="94"/>
      <c r="D455" s="101"/>
      <c r="E455" s="72"/>
      <c r="F455" s="76"/>
      <c r="G455" s="77"/>
      <c r="H455" s="121"/>
    </row>
    <row r="456" spans="1:9" ht="30" customHeight="1" x14ac:dyDescent="0.4">
      <c r="A456" s="71"/>
      <c r="B456" s="94"/>
      <c r="C456" s="94"/>
      <c r="D456" s="101"/>
      <c r="E456" s="72"/>
      <c r="F456" s="76"/>
      <c r="G456" s="77"/>
      <c r="H456" s="121"/>
    </row>
    <row r="457" spans="1:9" ht="30" customHeight="1" x14ac:dyDescent="0.4">
      <c r="A457" s="79"/>
      <c r="B457" s="95"/>
      <c r="C457" s="95"/>
      <c r="D457" s="102"/>
      <c r="E457" s="80"/>
      <c r="F457" s="81"/>
      <c r="G457" s="82"/>
      <c r="H457" s="123"/>
    </row>
    <row r="458" spans="1:9" s="65" customFormat="1" ht="30" customHeight="1" x14ac:dyDescent="0.4">
      <c r="A458" s="83"/>
      <c r="B458" s="96"/>
      <c r="C458" s="96"/>
      <c r="D458" s="96"/>
      <c r="E458" s="84"/>
      <c r="F458" s="82"/>
      <c r="G458" s="82"/>
      <c r="H458" s="124"/>
    </row>
    <row r="459" spans="1:9" ht="38.25" customHeight="1" x14ac:dyDescent="0.25">
      <c r="A459" s="157" t="s">
        <v>360</v>
      </c>
      <c r="B459" s="157"/>
      <c r="C459" s="157"/>
      <c r="D459" s="157"/>
      <c r="E459" s="157"/>
      <c r="F459" s="157"/>
      <c r="G459" s="157"/>
      <c r="H459" s="157"/>
    </row>
    <row r="460" spans="1:9" ht="134.25" customHeight="1" x14ac:dyDescent="0.25">
      <c r="A460" s="158" t="s">
        <v>1635</v>
      </c>
      <c r="B460" s="158"/>
      <c r="C460" s="158"/>
      <c r="D460" s="158"/>
      <c r="E460" s="158"/>
      <c r="F460" s="158"/>
      <c r="G460" s="158"/>
      <c r="H460" s="158"/>
      <c r="I460" s="68"/>
    </row>
    <row r="461" spans="1:9" ht="41.25" customHeight="1" x14ac:dyDescent="0.9">
      <c r="A461" s="78" t="s">
        <v>1510</v>
      </c>
    </row>
    <row r="462" spans="1:9" ht="37.5" customHeight="1" x14ac:dyDescent="0.7">
      <c r="A462" s="159" t="s">
        <v>409</v>
      </c>
      <c r="B462" s="159"/>
      <c r="C462" s="159"/>
      <c r="D462" s="159"/>
      <c r="E462" s="159"/>
      <c r="F462" s="159"/>
      <c r="G462" s="159"/>
      <c r="H462" s="159"/>
    </row>
    <row r="463" spans="1:9" ht="18.75" customHeight="1" x14ac:dyDescent="0.4"/>
    <row r="464" spans="1:9" ht="55.5" customHeight="1" x14ac:dyDescent="0.25">
      <c r="A464" s="160" t="s">
        <v>1637</v>
      </c>
      <c r="B464" s="160"/>
      <c r="C464" s="160"/>
      <c r="D464" s="160"/>
      <c r="E464" s="160"/>
      <c r="F464" s="160"/>
      <c r="G464" s="160"/>
      <c r="H464" s="160"/>
    </row>
    <row r="466" spans="1:8" ht="30" customHeight="1" x14ac:dyDescent="0.4">
      <c r="A466" s="69" t="s">
        <v>357</v>
      </c>
      <c r="B466" s="91" t="s">
        <v>267</v>
      </c>
      <c r="C466" s="91" t="s">
        <v>721</v>
      </c>
      <c r="D466" s="99" t="s">
        <v>358</v>
      </c>
      <c r="E466" s="70" t="s">
        <v>359</v>
      </c>
      <c r="F466" s="161" t="s">
        <v>256</v>
      </c>
      <c r="G466" s="161"/>
      <c r="H466" s="161"/>
    </row>
    <row r="467" spans="1:8" ht="30" customHeight="1" x14ac:dyDescent="0.5">
      <c r="A467" s="73" t="str">
        <f>'Master Book'!E124</f>
        <v>Leak search-accessible fittings</v>
      </c>
      <c r="B467" s="92">
        <f>'Master Book'!H124</f>
        <v>170.29942940038686</v>
      </c>
      <c r="C467" s="97">
        <f>'Master Book'!I124</f>
        <v>118.92128626692457</v>
      </c>
      <c r="D467" s="100">
        <f>'Master Book'!J124</f>
        <v>101.08309332688589</v>
      </c>
      <c r="E467" s="74" t="str">
        <f>'Master Book'!D124</f>
        <v>11002</v>
      </c>
      <c r="F467" s="76">
        <f>'Master Book'!F124</f>
        <v>0.25</v>
      </c>
      <c r="G467" s="114" t="s">
        <v>1131</v>
      </c>
      <c r="H467" s="121">
        <f>'Master Book'!P124</f>
        <v>2</v>
      </c>
    </row>
    <row r="468" spans="1:8" ht="30" customHeight="1" x14ac:dyDescent="0.5">
      <c r="A468" s="73" t="str">
        <f>'Master Book'!E125</f>
        <v>Leak search-single major component</v>
      </c>
      <c r="B468" s="92">
        <f>'Master Book'!H125</f>
        <v>324.43385880077375</v>
      </c>
      <c r="C468" s="97">
        <f>'Master Book'!I125</f>
        <v>221.67757253384914</v>
      </c>
      <c r="D468" s="100">
        <f>'Master Book'!J125</f>
        <v>188.42593665377177</v>
      </c>
      <c r="E468" s="74" t="str">
        <f>'Master Book'!D125</f>
        <v>11003</v>
      </c>
      <c r="F468" s="76">
        <f>'Master Book'!F125</f>
        <v>0.5</v>
      </c>
      <c r="G468" s="114" t="s">
        <v>1131</v>
      </c>
      <c r="H468" s="121">
        <f>'Master Book'!P125</f>
        <v>2</v>
      </c>
    </row>
    <row r="469" spans="1:8" ht="30" customHeight="1" x14ac:dyDescent="0.5">
      <c r="A469" s="73" t="str">
        <f>'Master Book'!E126</f>
        <v>Leak search-complete system</v>
      </c>
      <c r="B469" s="92">
        <f>'Master Book'!H126</f>
        <v>786.83714700193423</v>
      </c>
      <c r="C469" s="97">
        <f>'Master Book'!I126</f>
        <v>529.94643133462284</v>
      </c>
      <c r="D469" s="100">
        <f>'Master Book'!J126</f>
        <v>450.45446663442942</v>
      </c>
      <c r="E469" s="74" t="str">
        <f>'Master Book'!D126</f>
        <v>11004</v>
      </c>
      <c r="F469" s="76">
        <f>'Master Book'!F126</f>
        <v>1.25</v>
      </c>
      <c r="G469" s="114" t="s">
        <v>1131</v>
      </c>
      <c r="H469" s="121">
        <f>'Master Book'!P126</f>
        <v>2</v>
      </c>
    </row>
    <row r="470" spans="1:8" ht="30" customHeight="1" x14ac:dyDescent="0.5">
      <c r="A470" s="73" t="str">
        <f>'Master Book'!E127</f>
        <v>Tighten fittings or repl. Schrader</v>
      </c>
      <c r="B470" s="92">
        <f>'Master Book'!H127</f>
        <v>162.21692940038687</v>
      </c>
      <c r="C470" s="97">
        <f>'Master Book'!I127</f>
        <v>110.83878626692457</v>
      </c>
      <c r="D470" s="100">
        <f>'Master Book'!J127</f>
        <v>94.212968326885886</v>
      </c>
      <c r="E470" s="74" t="str">
        <f>'Master Book'!D127</f>
        <v>11005</v>
      </c>
      <c r="F470" s="76">
        <f>'Master Book'!F127</f>
        <v>0.25</v>
      </c>
      <c r="G470" s="114" t="s">
        <v>1131</v>
      </c>
      <c r="H470" s="121">
        <f>'Master Book'!P127</f>
        <v>1</v>
      </c>
    </row>
    <row r="471" spans="1:8" ht="30" customHeight="1" x14ac:dyDescent="0.5">
      <c r="A471" s="73" t="str">
        <f>'Master Book'!E128</f>
        <v>Leak repair-accessible (per leak)**</v>
      </c>
      <c r="B471" s="92">
        <f>'Master Book'!H128</f>
        <v>178.38192940038687</v>
      </c>
      <c r="C471" s="97">
        <f>'Master Book'!I128</f>
        <v>127.00378626692458</v>
      </c>
      <c r="D471" s="100">
        <f>'Master Book'!J128</f>
        <v>107.95321832688589</v>
      </c>
      <c r="E471" s="74" t="str">
        <f>'Master Book'!D128</f>
        <v>11006</v>
      </c>
      <c r="F471" s="76">
        <f>'Master Book'!F128</f>
        <v>0.25</v>
      </c>
      <c r="G471" s="114" t="s">
        <v>1131</v>
      </c>
      <c r="H471" s="121">
        <f>'Master Book'!P128</f>
        <v>3</v>
      </c>
    </row>
    <row r="472" spans="1:8" ht="30" customHeight="1" x14ac:dyDescent="0.5">
      <c r="A472" s="73" t="str">
        <f>'Master Book'!E129</f>
        <v>Leak repair-non accessible**</v>
      </c>
      <c r="B472" s="92">
        <f>'Master Book'!H129</f>
        <v>640.7852176015474</v>
      </c>
      <c r="C472" s="97">
        <f>'Master Book'!I129</f>
        <v>435.27264506769831</v>
      </c>
      <c r="D472" s="100">
        <f>'Master Book'!J129</f>
        <v>369.98174830754357</v>
      </c>
      <c r="E472" s="74" t="str">
        <f>'Master Book'!D129</f>
        <v>11007</v>
      </c>
      <c r="F472" s="76">
        <f>'Master Book'!F129</f>
        <v>1</v>
      </c>
      <c r="G472" s="114" t="s">
        <v>1131</v>
      </c>
      <c r="H472" s="121">
        <f>'Master Book'!P129</f>
        <v>3</v>
      </c>
    </row>
    <row r="473" spans="1:8" ht="30" customHeight="1" x14ac:dyDescent="0.5">
      <c r="A473" s="73" t="str">
        <f>'Master Book'!E130</f>
        <v>Level "A" coil</v>
      </c>
      <c r="B473" s="92">
        <f>'Master Book'!H130</f>
        <v>340.59885880077371</v>
      </c>
      <c r="C473" s="97">
        <f>'Master Book'!I130</f>
        <v>237.84257253384914</v>
      </c>
      <c r="D473" s="100">
        <f>'Master Book'!J130</f>
        <v>202.16618665377177</v>
      </c>
      <c r="E473" s="74" t="str">
        <f>'Master Book'!D130</f>
        <v>11008</v>
      </c>
      <c r="F473" s="76">
        <f>'Master Book'!F130</f>
        <v>0.5</v>
      </c>
      <c r="G473" s="114" t="s">
        <v>1131</v>
      </c>
      <c r="H473" s="121">
        <f>'Master Book'!P130</f>
        <v>4</v>
      </c>
    </row>
    <row r="474" spans="1:8" ht="30" customHeight="1" x14ac:dyDescent="0.5">
      <c r="A474" s="73" t="str">
        <f>'Master Book'!E131</f>
        <v>Warranty - ALL COILS - Call Office</v>
      </c>
      <c r="B474" s="92">
        <f>'Master Book'!H131</f>
        <v>0</v>
      </c>
      <c r="C474" s="97">
        <f>'Master Book'!I131</f>
        <v>0</v>
      </c>
      <c r="D474" s="100">
        <f>'Master Book'!J131</f>
        <v>0</v>
      </c>
      <c r="E474" s="74" t="str">
        <f>'Master Book'!D131</f>
        <v>11009</v>
      </c>
      <c r="F474" s="76">
        <f>'Master Book'!F131</f>
        <v>3</v>
      </c>
      <c r="G474" s="114" t="s">
        <v>1131</v>
      </c>
      <c r="H474" s="121">
        <f>'Master Book'!P131</f>
        <v>0</v>
      </c>
    </row>
    <row r="475" spans="1:8" ht="30" customHeight="1" x14ac:dyDescent="0.5">
      <c r="A475" s="73" t="str">
        <f>'Master Book'!E132</f>
        <v>Non-Warranty Coils - Call Office</v>
      </c>
      <c r="B475" s="92">
        <f>'Master Book'!H132</f>
        <v>0</v>
      </c>
      <c r="C475" s="97">
        <f>'Master Book'!I132</f>
        <v>0</v>
      </c>
      <c r="D475" s="100">
        <f>'Master Book'!J132</f>
        <v>0</v>
      </c>
      <c r="E475" s="74" t="str">
        <f>'Master Book'!D132</f>
        <v>11010</v>
      </c>
      <c r="F475" s="76">
        <f>'Master Book'!F132</f>
        <v>3</v>
      </c>
      <c r="G475" s="114" t="s">
        <v>1131</v>
      </c>
      <c r="H475" s="121">
        <f>'Master Book'!P132</f>
        <v>0</v>
      </c>
    </row>
    <row r="476" spans="1:8" ht="30" customHeight="1" x14ac:dyDescent="0.5">
      <c r="A476" s="73"/>
      <c r="B476" s="92"/>
      <c r="C476" s="97"/>
      <c r="D476" s="100"/>
      <c r="E476" s="74"/>
      <c r="F476" s="76"/>
      <c r="G476" s="114"/>
      <c r="H476" s="121"/>
    </row>
    <row r="477" spans="1:8" ht="30" customHeight="1" x14ac:dyDescent="0.5">
      <c r="A477" s="73"/>
      <c r="B477" s="92"/>
      <c r="C477" s="97"/>
      <c r="D477" s="100"/>
      <c r="E477" s="74"/>
      <c r="F477" s="76"/>
      <c r="G477" s="114"/>
      <c r="H477" s="121"/>
    </row>
    <row r="478" spans="1:8" ht="30" customHeight="1" x14ac:dyDescent="0.5">
      <c r="A478" s="73"/>
      <c r="B478" s="92"/>
      <c r="C478" s="97"/>
      <c r="D478" s="100"/>
      <c r="E478" s="74"/>
      <c r="F478" s="76"/>
      <c r="G478" s="114"/>
      <c r="H478" s="121"/>
    </row>
    <row r="479" spans="1:8" ht="30" customHeight="1" x14ac:dyDescent="0.5">
      <c r="A479" s="73"/>
      <c r="B479" s="92"/>
      <c r="C479" s="97"/>
      <c r="D479" s="100"/>
      <c r="E479" s="74"/>
      <c r="F479" s="76"/>
      <c r="G479" s="114"/>
      <c r="H479" s="121"/>
    </row>
    <row r="480" spans="1:8" ht="30" customHeight="1" x14ac:dyDescent="0.5">
      <c r="A480" s="73"/>
      <c r="B480" s="92"/>
      <c r="C480" s="97"/>
      <c r="D480" s="100"/>
      <c r="E480" s="74"/>
      <c r="F480" s="76"/>
      <c r="G480" s="114"/>
      <c r="H480" s="121"/>
    </row>
    <row r="481" spans="1:8" ht="30" customHeight="1" x14ac:dyDescent="0.5">
      <c r="A481" s="73"/>
      <c r="B481" s="92"/>
      <c r="C481" s="97"/>
      <c r="D481" s="100"/>
      <c r="E481" s="74"/>
      <c r="F481" s="76"/>
      <c r="G481" s="114"/>
      <c r="H481" s="121"/>
    </row>
    <row r="482" spans="1:8" ht="30" customHeight="1" x14ac:dyDescent="0.5">
      <c r="A482" s="73"/>
      <c r="B482" s="92"/>
      <c r="C482" s="97"/>
      <c r="D482" s="100"/>
      <c r="E482" s="74"/>
      <c r="F482" s="76"/>
      <c r="G482" s="114"/>
      <c r="H482" s="121"/>
    </row>
    <row r="483" spans="1:8" ht="30" customHeight="1" x14ac:dyDescent="0.5">
      <c r="A483" s="73"/>
      <c r="B483" s="92"/>
      <c r="C483" s="97"/>
      <c r="D483" s="100"/>
      <c r="E483" s="74"/>
      <c r="F483" s="76"/>
      <c r="G483" s="114"/>
      <c r="H483" s="121"/>
    </row>
    <row r="484" spans="1:8" ht="30" customHeight="1" x14ac:dyDescent="0.5">
      <c r="A484" s="73"/>
      <c r="B484" s="92"/>
      <c r="C484" s="97"/>
      <c r="D484" s="100"/>
      <c r="E484" s="74"/>
      <c r="F484" s="76"/>
      <c r="G484" s="114"/>
      <c r="H484" s="121"/>
    </row>
    <row r="485" spans="1:8" ht="30" customHeight="1" x14ac:dyDescent="0.5">
      <c r="A485" s="73"/>
      <c r="B485" s="92"/>
      <c r="C485" s="97"/>
      <c r="D485" s="100"/>
      <c r="E485" s="74"/>
      <c r="F485" s="76"/>
      <c r="G485" s="114"/>
      <c r="H485" s="121"/>
    </row>
    <row r="486" spans="1:8" ht="30" customHeight="1" x14ac:dyDescent="0.5">
      <c r="A486" s="73"/>
      <c r="B486" s="92"/>
      <c r="C486" s="97"/>
      <c r="D486" s="100"/>
      <c r="E486" s="74"/>
      <c r="F486" s="76"/>
      <c r="G486" s="114"/>
      <c r="H486" s="121"/>
    </row>
    <row r="487" spans="1:8" ht="30" customHeight="1" x14ac:dyDescent="0.5">
      <c r="A487" s="73"/>
      <c r="B487" s="92"/>
      <c r="C487" s="97"/>
      <c r="D487" s="100"/>
      <c r="E487" s="74"/>
      <c r="F487" s="76"/>
      <c r="G487" s="114"/>
      <c r="H487" s="121"/>
    </row>
    <row r="488" spans="1:8" ht="30" customHeight="1" x14ac:dyDescent="0.5">
      <c r="A488" s="73"/>
      <c r="B488" s="92"/>
      <c r="C488" s="97"/>
      <c r="D488" s="100"/>
      <c r="E488" s="74"/>
      <c r="F488" s="115"/>
      <c r="G488" s="116"/>
      <c r="H488" s="122"/>
    </row>
    <row r="489" spans="1:8" ht="30" customHeight="1" x14ac:dyDescent="0.5">
      <c r="A489" s="73"/>
      <c r="B489" s="92"/>
      <c r="C489" s="97"/>
      <c r="D489" s="100"/>
      <c r="E489" s="74"/>
      <c r="F489" s="76"/>
      <c r="G489" s="114"/>
      <c r="H489" s="121"/>
    </row>
    <row r="490" spans="1:8" ht="30" customHeight="1" x14ac:dyDescent="0.5">
      <c r="A490" s="73"/>
      <c r="B490" s="92"/>
      <c r="C490" s="97"/>
      <c r="D490" s="100"/>
      <c r="E490" s="74"/>
      <c r="F490" s="76"/>
      <c r="G490" s="114"/>
      <c r="H490" s="121"/>
    </row>
    <row r="491" spans="1:8" ht="30" customHeight="1" x14ac:dyDescent="0.5">
      <c r="A491" s="73"/>
      <c r="B491" s="92"/>
      <c r="C491" s="97"/>
      <c r="D491" s="100"/>
      <c r="E491" s="74"/>
      <c r="F491" s="76"/>
      <c r="G491" s="114"/>
      <c r="H491" s="121"/>
    </row>
    <row r="492" spans="1:8" ht="30" customHeight="1" x14ac:dyDescent="0.5">
      <c r="A492" s="73"/>
      <c r="B492" s="92"/>
      <c r="C492" s="97"/>
      <c r="D492" s="100"/>
      <c r="E492" s="74"/>
      <c r="F492" s="76"/>
      <c r="G492" s="114"/>
      <c r="H492" s="121"/>
    </row>
    <row r="493" spans="1:8" ht="30" customHeight="1" x14ac:dyDescent="0.5">
      <c r="A493" s="73"/>
      <c r="B493" s="92"/>
      <c r="C493" s="97"/>
      <c r="D493" s="100"/>
      <c r="E493" s="75"/>
      <c r="F493" s="76"/>
      <c r="G493" s="77"/>
      <c r="H493" s="121"/>
    </row>
    <row r="494" spans="1:8" ht="30" customHeight="1" x14ac:dyDescent="0.5">
      <c r="A494" s="73"/>
      <c r="B494" s="92"/>
      <c r="C494" s="97"/>
      <c r="D494" s="100"/>
      <c r="E494" s="75"/>
      <c r="F494" s="76"/>
      <c r="G494" s="77"/>
      <c r="H494" s="121"/>
    </row>
    <row r="495" spans="1:8" ht="30" customHeight="1" x14ac:dyDescent="0.5">
      <c r="A495" s="73"/>
      <c r="B495" s="92"/>
      <c r="C495" s="97"/>
      <c r="D495" s="100"/>
      <c r="E495" s="75"/>
      <c r="F495" s="76"/>
      <c r="G495" s="77"/>
      <c r="H495" s="121"/>
    </row>
    <row r="496" spans="1:8" ht="30" customHeight="1" x14ac:dyDescent="0.5">
      <c r="A496" s="73"/>
      <c r="B496" s="92"/>
      <c r="C496" s="97"/>
      <c r="D496" s="100"/>
      <c r="E496" s="75"/>
      <c r="F496" s="76"/>
      <c r="G496" s="77"/>
      <c r="H496" s="121"/>
    </row>
    <row r="497" spans="1:9" ht="30" customHeight="1" x14ac:dyDescent="0.4">
      <c r="A497" s="71"/>
      <c r="B497" s="93"/>
      <c r="C497" s="98"/>
      <c r="D497" s="101"/>
      <c r="E497" s="72"/>
      <c r="F497" s="76"/>
      <c r="G497" s="77"/>
      <c r="H497" s="121"/>
    </row>
    <row r="498" spans="1:9" ht="30" customHeight="1" x14ac:dyDescent="0.4">
      <c r="A498" s="71"/>
      <c r="B498" s="93"/>
      <c r="C498" s="98"/>
      <c r="D498" s="101"/>
      <c r="E498" s="72"/>
      <c r="F498" s="76"/>
      <c r="G498" s="77"/>
      <c r="H498" s="121"/>
    </row>
    <row r="499" spans="1:9" ht="30" customHeight="1" x14ac:dyDescent="0.4">
      <c r="A499" s="71"/>
      <c r="B499" s="93"/>
      <c r="C499" s="98"/>
      <c r="D499" s="101"/>
      <c r="E499" s="72"/>
      <c r="F499" s="76"/>
      <c r="G499" s="77"/>
      <c r="H499" s="121"/>
    </row>
    <row r="500" spans="1:9" ht="30" customHeight="1" x14ac:dyDescent="0.4">
      <c r="A500" s="71"/>
      <c r="B500" s="93"/>
      <c r="C500" s="98"/>
      <c r="D500" s="101"/>
      <c r="E500" s="72"/>
      <c r="F500" s="76"/>
      <c r="G500" s="77"/>
      <c r="H500" s="121"/>
    </row>
    <row r="501" spans="1:9" ht="30" customHeight="1" x14ac:dyDescent="0.4">
      <c r="A501" s="71"/>
      <c r="B501" s="94"/>
      <c r="C501" s="94"/>
      <c r="D501" s="101"/>
      <c r="E501" s="72"/>
      <c r="F501" s="76"/>
      <c r="G501" s="77"/>
      <c r="H501" s="121"/>
    </row>
    <row r="502" spans="1:9" ht="30" customHeight="1" x14ac:dyDescent="0.4">
      <c r="A502" s="71"/>
      <c r="B502" s="94"/>
      <c r="C502" s="94"/>
      <c r="D502" s="101"/>
      <c r="E502" s="72"/>
      <c r="F502" s="76"/>
      <c r="G502" s="77"/>
      <c r="H502" s="121"/>
    </row>
    <row r="503" spans="1:9" ht="30" customHeight="1" x14ac:dyDescent="0.4">
      <c r="A503" s="79"/>
      <c r="B503" s="95"/>
      <c r="C503" s="95"/>
      <c r="D503" s="102"/>
      <c r="E503" s="80"/>
      <c r="F503" s="81"/>
      <c r="G503" s="82"/>
      <c r="H503" s="123"/>
    </row>
    <row r="504" spans="1:9" s="65" customFormat="1" ht="30" customHeight="1" x14ac:dyDescent="0.4">
      <c r="A504" s="83"/>
      <c r="B504" s="96"/>
      <c r="C504" s="96"/>
      <c r="D504" s="96"/>
      <c r="E504" s="84"/>
      <c r="F504" s="82"/>
      <c r="G504" s="82"/>
      <c r="H504" s="124"/>
    </row>
    <row r="505" spans="1:9" ht="38.25" customHeight="1" x14ac:dyDescent="0.25">
      <c r="A505" s="157" t="s">
        <v>360</v>
      </c>
      <c r="B505" s="157"/>
      <c r="C505" s="157"/>
      <c r="D505" s="157"/>
      <c r="E505" s="157"/>
      <c r="F505" s="157"/>
      <c r="G505" s="157"/>
      <c r="H505" s="157"/>
    </row>
    <row r="506" spans="1:9" ht="134.25" customHeight="1" x14ac:dyDescent="0.25">
      <c r="A506" s="158" t="s">
        <v>1635</v>
      </c>
      <c r="B506" s="158"/>
      <c r="C506" s="158"/>
      <c r="D506" s="158"/>
      <c r="E506" s="158"/>
      <c r="F506" s="158"/>
      <c r="G506" s="158"/>
      <c r="H506" s="158"/>
      <c r="I506" s="68"/>
    </row>
    <row r="507" spans="1:9" ht="41.25" customHeight="1" x14ac:dyDescent="0.9">
      <c r="A507" s="78" t="s">
        <v>1511</v>
      </c>
    </row>
    <row r="508" spans="1:9" ht="37.5" customHeight="1" x14ac:dyDescent="0.7">
      <c r="A508" s="159" t="s">
        <v>410</v>
      </c>
      <c r="B508" s="159"/>
      <c r="C508" s="159"/>
      <c r="D508" s="159"/>
      <c r="E508" s="159"/>
      <c r="F508" s="159"/>
      <c r="G508" s="159"/>
      <c r="H508" s="159"/>
    </row>
    <row r="509" spans="1:9" ht="18.75" customHeight="1" x14ac:dyDescent="0.4"/>
    <row r="510" spans="1:9" ht="55.5" customHeight="1" x14ac:dyDescent="0.25">
      <c r="A510" s="160" t="s">
        <v>1637</v>
      </c>
      <c r="B510" s="160"/>
      <c r="C510" s="160"/>
      <c r="D510" s="160"/>
      <c r="E510" s="160"/>
      <c r="F510" s="160"/>
      <c r="G510" s="160"/>
      <c r="H510" s="160"/>
    </row>
    <row r="512" spans="1:9" ht="30" customHeight="1" x14ac:dyDescent="0.4">
      <c r="A512" s="69" t="s">
        <v>357</v>
      </c>
      <c r="B512" s="91" t="s">
        <v>267</v>
      </c>
      <c r="C512" s="91" t="s">
        <v>721</v>
      </c>
      <c r="D512" s="99" t="s">
        <v>358</v>
      </c>
      <c r="E512" s="70" t="s">
        <v>359</v>
      </c>
      <c r="F512" s="161" t="s">
        <v>256</v>
      </c>
      <c r="G512" s="161"/>
      <c r="H512" s="161"/>
    </row>
    <row r="513" spans="1:8" ht="30" customHeight="1" x14ac:dyDescent="0.5">
      <c r="A513" s="73" t="str">
        <f>'Master Book'!E133</f>
        <v>Replace txv - mechanical**Special Order</v>
      </c>
      <c r="B513" s="92">
        <f>'Master Book'!H133</f>
        <v>520.32192940038681</v>
      </c>
      <c r="C513" s="97">
        <f>'Master Book'!I133</f>
        <v>448.94378626692458</v>
      </c>
      <c r="D513" s="100">
        <f>'Master Book'!J133</f>
        <v>381.60221832688586</v>
      </c>
      <c r="E513" s="74" t="str">
        <f>'Master Book'!D133</f>
        <v>11101</v>
      </c>
      <c r="F513" s="76">
        <f>'Master Book'!F133</f>
        <v>0.25</v>
      </c>
      <c r="G513" s="114" t="s">
        <v>1131</v>
      </c>
      <c r="H513" s="121">
        <f>'Master Book'!P133</f>
        <v>75</v>
      </c>
    </row>
    <row r="514" spans="1:8" ht="30" customHeight="1" x14ac:dyDescent="0.5">
      <c r="A514" s="73" t="str">
        <f>'Master Book'!E134</f>
        <v>Replace txv - weld in** Special Order</v>
      </c>
      <c r="B514" s="92">
        <f>'Master Book'!H134</f>
        <v>1177.6846470019343</v>
      </c>
      <c r="C514" s="97">
        <f>'Master Book'!I134</f>
        <v>900.79393133462281</v>
      </c>
      <c r="D514" s="100">
        <f>'Master Book'!J134</f>
        <v>765.67484163442941</v>
      </c>
      <c r="E514" s="74" t="str">
        <f>'Master Book'!D134</f>
        <v>11102</v>
      </c>
      <c r="F514" s="76">
        <f>'Master Book'!F134</f>
        <v>1.25</v>
      </c>
      <c r="G514" s="114" t="s">
        <v>1131</v>
      </c>
      <c r="H514" s="121">
        <f>'Master Book'!P134</f>
        <v>85</v>
      </c>
    </row>
    <row r="515" spans="1:8" ht="30" customHeight="1" x14ac:dyDescent="0.5">
      <c r="A515" s="73" t="str">
        <f>'Master Book'!E135</f>
        <v>Replace piston - mechanical** Special Order</v>
      </c>
      <c r="B515" s="92">
        <f>'Master Book'!H135</f>
        <v>264.95942940038685</v>
      </c>
      <c r="C515" s="97">
        <f>'Master Book'!I135</f>
        <v>193.58128626692456</v>
      </c>
      <c r="D515" s="100">
        <f>'Master Book'!J135</f>
        <v>164.54409332688587</v>
      </c>
      <c r="E515" s="74" t="str">
        <f>'Master Book'!D135</f>
        <v>11103</v>
      </c>
      <c r="F515" s="76">
        <f>'Master Book'!F135</f>
        <v>0.25</v>
      </c>
      <c r="G515" s="114" t="s">
        <v>1131</v>
      </c>
      <c r="H515" s="121">
        <f>'Master Book'!P135</f>
        <v>10</v>
      </c>
    </row>
    <row r="516" spans="1:8" ht="30" customHeight="1" x14ac:dyDescent="0.5">
      <c r="A516" s="73" t="str">
        <f>'Master Book'!E136</f>
        <v>Replace piston - weld in** Special Order</v>
      </c>
      <c r="B516" s="92">
        <f>'Master Book'!H136</f>
        <v>434.34135880077372</v>
      </c>
      <c r="C516" s="97">
        <f>'Master Book'!I136</f>
        <v>311.58507253384914</v>
      </c>
      <c r="D516" s="100">
        <f>'Master Book'!J136</f>
        <v>264.84731165377178</v>
      </c>
      <c r="E516" s="74" t="str">
        <f>'Master Book'!D136</f>
        <v>11104</v>
      </c>
      <c r="F516" s="76">
        <f>'Master Book'!F136</f>
        <v>0.5</v>
      </c>
      <c r="G516" s="114" t="s">
        <v>1131</v>
      </c>
      <c r="H516" s="121">
        <f>'Master Book'!P136</f>
        <v>13</v>
      </c>
    </row>
    <row r="517" spans="1:8" ht="30" customHeight="1" x14ac:dyDescent="0.5">
      <c r="A517" s="73" t="str">
        <f>'Master Book'!E137</f>
        <v>Clean metering device**</v>
      </c>
      <c r="B517" s="92">
        <f>'Master Book'!H137</f>
        <v>340.59885880077371</v>
      </c>
      <c r="C517" s="97">
        <f>'Master Book'!I137</f>
        <v>237.84257253384914</v>
      </c>
      <c r="D517" s="100">
        <f>'Master Book'!J137</f>
        <v>202.16618665377177</v>
      </c>
      <c r="E517" s="74" t="str">
        <f>'Master Book'!D137</f>
        <v>11105</v>
      </c>
      <c r="F517" s="76">
        <f>'Master Book'!F137</f>
        <v>0.5</v>
      </c>
      <c r="G517" s="114" t="s">
        <v>1131</v>
      </c>
      <c r="H517" s="121">
        <f>'Master Book'!P137</f>
        <v>4</v>
      </c>
    </row>
    <row r="518" spans="1:8" ht="30" customHeight="1" x14ac:dyDescent="0.5">
      <c r="A518" s="73" t="str">
        <f>'Master Book'!E138</f>
        <v>Locate restriction in ref. circuit</v>
      </c>
      <c r="B518" s="92">
        <f>'Master Book'!H138</f>
        <v>640.7852176015474</v>
      </c>
      <c r="C518" s="97">
        <f>'Master Book'!I138</f>
        <v>435.27264506769831</v>
      </c>
      <c r="D518" s="100">
        <f>'Master Book'!J138</f>
        <v>369.98174830754357</v>
      </c>
      <c r="E518" s="74" t="str">
        <f>'Master Book'!D138</f>
        <v>11106</v>
      </c>
      <c r="F518" s="76">
        <f>'Master Book'!F138</f>
        <v>1</v>
      </c>
      <c r="G518" s="114" t="s">
        <v>1131</v>
      </c>
      <c r="H518" s="121">
        <f>'Master Book'!P138</f>
        <v>3</v>
      </c>
    </row>
    <row r="519" spans="1:8" ht="30" customHeight="1" x14ac:dyDescent="0.5">
      <c r="A519" s="73" t="str">
        <f>'Master Book'!E139</f>
        <v>Warranty txv** Special Order</v>
      </c>
      <c r="B519" s="92">
        <f>'Master Book'!H139</f>
        <v>676.53771760154746</v>
      </c>
      <c r="C519" s="97">
        <f>'Master Book'!I139</f>
        <v>451.0251450676983</v>
      </c>
      <c r="D519" s="100">
        <f>'Master Book'!J139</f>
        <v>383.37137330754354</v>
      </c>
      <c r="E519" s="74" t="str">
        <f>'Master Book'!D139</f>
        <v>11107</v>
      </c>
      <c r="F519" s="76">
        <f>'Master Book'!F139</f>
        <v>1</v>
      </c>
      <c r="G519" s="114" t="s">
        <v>1131</v>
      </c>
      <c r="H519" s="121">
        <f>'Master Book'!P139</f>
        <v>0</v>
      </c>
    </row>
    <row r="520" spans="1:8" ht="30" customHeight="1" x14ac:dyDescent="0.5">
      <c r="A520" s="73"/>
      <c r="B520" s="92"/>
      <c r="C520" s="97"/>
      <c r="D520" s="100"/>
      <c r="E520" s="74"/>
      <c r="F520" s="76"/>
      <c r="G520" s="114"/>
      <c r="H520" s="121"/>
    </row>
    <row r="521" spans="1:8" ht="30" customHeight="1" x14ac:dyDescent="0.5">
      <c r="A521" s="73"/>
      <c r="B521" s="92"/>
      <c r="C521" s="97"/>
      <c r="D521" s="100"/>
      <c r="E521" s="74"/>
      <c r="F521" s="76"/>
      <c r="G521" s="114"/>
      <c r="H521" s="121"/>
    </row>
    <row r="522" spans="1:8" ht="30" customHeight="1" x14ac:dyDescent="0.5">
      <c r="A522" s="73"/>
      <c r="B522" s="92"/>
      <c r="C522" s="97"/>
      <c r="D522" s="100"/>
      <c r="E522" s="74"/>
      <c r="F522" s="76"/>
      <c r="G522" s="114"/>
      <c r="H522" s="121"/>
    </row>
    <row r="523" spans="1:8" ht="30" customHeight="1" x14ac:dyDescent="0.5">
      <c r="A523" s="73"/>
      <c r="B523" s="92"/>
      <c r="C523" s="97"/>
      <c r="D523" s="100"/>
      <c r="E523" s="74"/>
      <c r="F523" s="76"/>
      <c r="G523" s="114"/>
      <c r="H523" s="121"/>
    </row>
    <row r="524" spans="1:8" ht="30" customHeight="1" x14ac:dyDescent="0.5">
      <c r="A524" s="73"/>
      <c r="B524" s="92"/>
      <c r="C524" s="97"/>
      <c r="D524" s="100"/>
      <c r="E524" s="74"/>
      <c r="F524" s="76"/>
      <c r="G524" s="114"/>
      <c r="H524" s="121"/>
    </row>
    <row r="525" spans="1:8" ht="30" customHeight="1" x14ac:dyDescent="0.5">
      <c r="A525" s="73"/>
      <c r="B525" s="92"/>
      <c r="C525" s="97"/>
      <c r="D525" s="100"/>
      <c r="E525" s="74"/>
      <c r="F525" s="115"/>
      <c r="G525" s="116"/>
      <c r="H525" s="122"/>
    </row>
    <row r="526" spans="1:8" ht="30" customHeight="1" x14ac:dyDescent="0.5">
      <c r="A526" s="73"/>
      <c r="B526" s="92"/>
      <c r="C526" s="97"/>
      <c r="D526" s="100"/>
      <c r="E526" s="74"/>
      <c r="F526" s="76"/>
      <c r="G526" s="114"/>
      <c r="H526" s="121"/>
    </row>
    <row r="527" spans="1:8" ht="30" customHeight="1" x14ac:dyDescent="0.5">
      <c r="A527" s="73"/>
      <c r="B527" s="92"/>
      <c r="C527" s="97"/>
      <c r="D527" s="100"/>
      <c r="E527" s="74"/>
      <c r="F527" s="76"/>
      <c r="G527" s="114"/>
      <c r="H527" s="121"/>
    </row>
    <row r="528" spans="1:8" ht="30" customHeight="1" x14ac:dyDescent="0.5">
      <c r="A528" s="73"/>
      <c r="B528" s="92"/>
      <c r="C528" s="97"/>
      <c r="D528" s="100"/>
      <c r="E528" s="74"/>
      <c r="F528" s="76"/>
      <c r="G528" s="114"/>
      <c r="H528" s="121"/>
    </row>
    <row r="529" spans="1:8" ht="30" customHeight="1" x14ac:dyDescent="0.5">
      <c r="A529" s="73"/>
      <c r="B529" s="92"/>
      <c r="C529" s="97"/>
      <c r="D529" s="100"/>
      <c r="E529" s="74"/>
      <c r="F529" s="76"/>
      <c r="G529" s="114"/>
      <c r="H529" s="121"/>
    </row>
    <row r="530" spans="1:8" ht="30" customHeight="1" x14ac:dyDescent="0.5">
      <c r="A530" s="73"/>
      <c r="B530" s="92"/>
      <c r="C530" s="97"/>
      <c r="D530" s="100"/>
      <c r="E530" s="74"/>
      <c r="F530" s="76"/>
      <c r="G530" s="114"/>
      <c r="H530" s="121"/>
    </row>
    <row r="531" spans="1:8" ht="30" customHeight="1" x14ac:dyDescent="0.5">
      <c r="A531" s="73"/>
      <c r="B531" s="92"/>
      <c r="C531" s="97"/>
      <c r="D531" s="100"/>
      <c r="E531" s="74"/>
      <c r="F531" s="76"/>
      <c r="G531" s="114"/>
      <c r="H531" s="121"/>
    </row>
    <row r="532" spans="1:8" ht="30" customHeight="1" x14ac:dyDescent="0.5">
      <c r="A532" s="73"/>
      <c r="B532" s="92"/>
      <c r="C532" s="97"/>
      <c r="D532" s="100"/>
      <c r="E532" s="74"/>
      <c r="F532" s="76"/>
      <c r="G532" s="114"/>
      <c r="H532" s="121"/>
    </row>
    <row r="533" spans="1:8" ht="30" customHeight="1" x14ac:dyDescent="0.5">
      <c r="A533" s="73"/>
      <c r="B533" s="92"/>
      <c r="C533" s="97"/>
      <c r="D533" s="100"/>
      <c r="E533" s="74"/>
      <c r="F533" s="76"/>
      <c r="G533" s="114"/>
      <c r="H533" s="121"/>
    </row>
    <row r="534" spans="1:8" ht="30" customHeight="1" x14ac:dyDescent="0.5">
      <c r="A534" s="73"/>
      <c r="B534" s="92"/>
      <c r="C534" s="97"/>
      <c r="D534" s="100"/>
      <c r="E534" s="74"/>
      <c r="F534" s="115"/>
      <c r="G534" s="116"/>
      <c r="H534" s="122"/>
    </row>
    <row r="535" spans="1:8" ht="30" customHeight="1" x14ac:dyDescent="0.5">
      <c r="A535" s="73"/>
      <c r="B535" s="92"/>
      <c r="C535" s="97"/>
      <c r="D535" s="100"/>
      <c r="E535" s="74"/>
      <c r="F535" s="76"/>
      <c r="G535" s="114"/>
      <c r="H535" s="121"/>
    </row>
    <row r="536" spans="1:8" ht="30" customHeight="1" x14ac:dyDescent="0.5">
      <c r="A536" s="73"/>
      <c r="B536" s="92"/>
      <c r="C536" s="97"/>
      <c r="D536" s="100"/>
      <c r="E536" s="74"/>
      <c r="F536" s="76"/>
      <c r="G536" s="114"/>
      <c r="H536" s="121"/>
    </row>
    <row r="537" spans="1:8" ht="30" customHeight="1" x14ac:dyDescent="0.5">
      <c r="A537" s="73"/>
      <c r="B537" s="92"/>
      <c r="C537" s="97"/>
      <c r="D537" s="100"/>
      <c r="E537" s="74"/>
      <c r="F537" s="76"/>
      <c r="G537" s="114"/>
      <c r="H537" s="121"/>
    </row>
    <row r="538" spans="1:8" ht="30" customHeight="1" x14ac:dyDescent="0.5">
      <c r="A538" s="73"/>
      <c r="B538" s="92"/>
      <c r="C538" s="97"/>
      <c r="D538" s="100"/>
      <c r="E538" s="74"/>
      <c r="F538" s="76"/>
      <c r="G538" s="114"/>
      <c r="H538" s="121"/>
    </row>
    <row r="539" spans="1:8" ht="30" customHeight="1" x14ac:dyDescent="0.5">
      <c r="A539" s="73"/>
      <c r="B539" s="92"/>
      <c r="C539" s="97"/>
      <c r="D539" s="100"/>
      <c r="E539" s="75"/>
      <c r="F539" s="76"/>
      <c r="G539" s="77"/>
      <c r="H539" s="121"/>
    </row>
    <row r="540" spans="1:8" ht="30" customHeight="1" x14ac:dyDescent="0.5">
      <c r="A540" s="73"/>
      <c r="B540" s="92"/>
      <c r="C540" s="97"/>
      <c r="D540" s="100"/>
      <c r="E540" s="75"/>
      <c r="F540" s="76"/>
      <c r="G540" s="77"/>
      <c r="H540" s="121"/>
    </row>
    <row r="541" spans="1:8" ht="30" customHeight="1" x14ac:dyDescent="0.5">
      <c r="A541" s="73"/>
      <c r="B541" s="92"/>
      <c r="C541" s="97"/>
      <c r="D541" s="100"/>
      <c r="E541" s="75"/>
      <c r="F541" s="76"/>
      <c r="G541" s="77"/>
      <c r="H541" s="121"/>
    </row>
    <row r="542" spans="1:8" ht="30" customHeight="1" x14ac:dyDescent="0.5">
      <c r="A542" s="73"/>
      <c r="B542" s="92"/>
      <c r="C542" s="97"/>
      <c r="D542" s="100"/>
      <c r="E542" s="75"/>
      <c r="F542" s="76"/>
      <c r="G542" s="77"/>
      <c r="H542" s="121"/>
    </row>
    <row r="543" spans="1:8" ht="30" customHeight="1" x14ac:dyDescent="0.4">
      <c r="A543" s="71"/>
      <c r="B543" s="93"/>
      <c r="C543" s="98"/>
      <c r="D543" s="101"/>
      <c r="E543" s="72"/>
      <c r="F543" s="76"/>
      <c r="G543" s="77"/>
      <c r="H543" s="121"/>
    </row>
    <row r="544" spans="1:8" ht="30" customHeight="1" x14ac:dyDescent="0.4">
      <c r="A544" s="71"/>
      <c r="B544" s="93"/>
      <c r="C544" s="98"/>
      <c r="D544" s="101"/>
      <c r="E544" s="72"/>
      <c r="F544" s="76"/>
      <c r="G544" s="77"/>
      <c r="H544" s="121"/>
    </row>
    <row r="545" spans="1:9" ht="30" customHeight="1" x14ac:dyDescent="0.4">
      <c r="A545" s="71"/>
      <c r="B545" s="93"/>
      <c r="C545" s="98"/>
      <c r="D545" s="101"/>
      <c r="E545" s="72"/>
      <c r="F545" s="76"/>
      <c r="G545" s="77"/>
      <c r="H545" s="121"/>
    </row>
    <row r="546" spans="1:9" ht="30" customHeight="1" x14ac:dyDescent="0.4">
      <c r="A546" s="71"/>
      <c r="B546" s="93"/>
      <c r="C546" s="98"/>
      <c r="D546" s="101"/>
      <c r="E546" s="72"/>
      <c r="F546" s="76"/>
      <c r="G546" s="77"/>
      <c r="H546" s="121"/>
    </row>
    <row r="547" spans="1:9" ht="30" customHeight="1" x14ac:dyDescent="0.4">
      <c r="A547" s="71"/>
      <c r="B547" s="94"/>
      <c r="C547" s="94"/>
      <c r="D547" s="101"/>
      <c r="E547" s="72"/>
      <c r="F547" s="76"/>
      <c r="G547" s="77"/>
      <c r="H547" s="121"/>
    </row>
    <row r="548" spans="1:9" ht="30" customHeight="1" x14ac:dyDescent="0.4">
      <c r="A548" s="71"/>
      <c r="B548" s="94"/>
      <c r="C548" s="94"/>
      <c r="D548" s="101"/>
      <c r="E548" s="72"/>
      <c r="F548" s="76"/>
      <c r="G548" s="77"/>
      <c r="H548" s="121"/>
    </row>
    <row r="549" spans="1:9" ht="30" customHeight="1" x14ac:dyDescent="0.4">
      <c r="A549" s="79"/>
      <c r="B549" s="95"/>
      <c r="C549" s="95"/>
      <c r="D549" s="102"/>
      <c r="E549" s="80"/>
      <c r="F549" s="81"/>
      <c r="G549" s="82"/>
      <c r="H549" s="123"/>
    </row>
    <row r="550" spans="1:9" s="65" customFormat="1" ht="30" customHeight="1" x14ac:dyDescent="0.4">
      <c r="A550" s="83"/>
      <c r="B550" s="96"/>
      <c r="C550" s="96"/>
      <c r="D550" s="96"/>
      <c r="E550" s="84"/>
      <c r="F550" s="82"/>
      <c r="G550" s="82"/>
      <c r="H550" s="124"/>
    </row>
    <row r="551" spans="1:9" ht="38.25" customHeight="1" x14ac:dyDescent="0.25">
      <c r="A551" s="157" t="s">
        <v>360</v>
      </c>
      <c r="B551" s="157"/>
      <c r="C551" s="157"/>
      <c r="D551" s="157"/>
      <c r="E551" s="157"/>
      <c r="F551" s="157"/>
      <c r="G551" s="157"/>
      <c r="H551" s="157"/>
    </row>
    <row r="552" spans="1:9" ht="134.25" customHeight="1" x14ac:dyDescent="0.25">
      <c r="A552" s="158" t="s">
        <v>1635</v>
      </c>
      <c r="B552" s="158"/>
      <c r="C552" s="158"/>
      <c r="D552" s="158"/>
      <c r="E552" s="158"/>
      <c r="F552" s="158"/>
      <c r="G552" s="158"/>
      <c r="H552" s="158"/>
      <c r="I552" s="68"/>
    </row>
    <row r="553" spans="1:9" ht="41.25" customHeight="1" x14ac:dyDescent="0.9">
      <c r="A553" s="78" t="s">
        <v>1512</v>
      </c>
    </row>
    <row r="554" spans="1:9" ht="37.5" customHeight="1" x14ac:dyDescent="0.7">
      <c r="A554" s="159" t="s">
        <v>411</v>
      </c>
      <c r="B554" s="159"/>
      <c r="C554" s="159"/>
      <c r="D554" s="159"/>
      <c r="E554" s="159"/>
      <c r="F554" s="159"/>
      <c r="G554" s="159"/>
      <c r="H554" s="159"/>
    </row>
    <row r="555" spans="1:9" ht="18.75" customHeight="1" x14ac:dyDescent="0.4"/>
    <row r="556" spans="1:9" ht="55.5" customHeight="1" x14ac:dyDescent="0.25">
      <c r="A556" s="160" t="s">
        <v>1637</v>
      </c>
      <c r="B556" s="160"/>
      <c r="C556" s="160"/>
      <c r="D556" s="160"/>
      <c r="E556" s="160"/>
      <c r="F556" s="160"/>
      <c r="G556" s="160"/>
      <c r="H556" s="160"/>
    </row>
    <row r="558" spans="1:9" ht="30" customHeight="1" x14ac:dyDescent="0.4">
      <c r="A558" s="69" t="s">
        <v>357</v>
      </c>
      <c r="B558" s="91" t="s">
        <v>267</v>
      </c>
      <c r="C558" s="91" t="s">
        <v>721</v>
      </c>
      <c r="D558" s="99" t="s">
        <v>358</v>
      </c>
      <c r="E558" s="70" t="s">
        <v>359</v>
      </c>
      <c r="F558" s="161" t="s">
        <v>256</v>
      </c>
      <c r="G558" s="161"/>
      <c r="H558" s="161"/>
    </row>
    <row r="559" spans="1:9" ht="30" customHeight="1" x14ac:dyDescent="0.5">
      <c r="A559" s="73" t="str">
        <f>'Master Book'!E140</f>
        <v>Add/Replace liquid line drier AC**</v>
      </c>
      <c r="B559" s="92">
        <f>'Master Book'!H140</f>
        <v>281.19692940038686</v>
      </c>
      <c r="C559" s="97">
        <f>'Master Book'!I140</f>
        <v>229.81878626692458</v>
      </c>
      <c r="D559" s="100">
        <f>'Master Book'!J140</f>
        <v>195.3459683268859</v>
      </c>
      <c r="E559" s="74" t="str">
        <f>'Master Book'!D140</f>
        <v>11201</v>
      </c>
      <c r="F559" s="76">
        <f>'Master Book'!F140</f>
        <v>0.25</v>
      </c>
      <c r="G559" s="114" t="s">
        <v>1131</v>
      </c>
      <c r="H559" s="121">
        <f>'Master Book'!P140</f>
        <v>25</v>
      </c>
    </row>
    <row r="560" spans="1:9" ht="30" customHeight="1" x14ac:dyDescent="0.5">
      <c r="A560" s="73" t="str">
        <f>'Master Book'!E141</f>
        <v>Add/Replace bi-flow drier HP**</v>
      </c>
      <c r="B560" s="92">
        <f>'Master Book'!H141</f>
        <v>460.74385880077375</v>
      </c>
      <c r="C560" s="97">
        <f>'Master Book'!I141</f>
        <v>357.98757253384917</v>
      </c>
      <c r="D560" s="100">
        <f>'Master Book'!J141</f>
        <v>304.28943665377182</v>
      </c>
      <c r="E560" s="74" t="str">
        <f>'Master Book'!D141</f>
        <v>11202</v>
      </c>
      <c r="F560" s="76">
        <f>'Master Book'!F141</f>
        <v>0.5</v>
      </c>
      <c r="G560" s="114" t="s">
        <v>1131</v>
      </c>
      <c r="H560" s="121">
        <f>'Master Book'!P141</f>
        <v>30</v>
      </c>
    </row>
    <row r="561" spans="1:8" ht="30" customHeight="1" x14ac:dyDescent="0.5">
      <c r="A561" s="73" t="str">
        <f>'Master Book'!E142</f>
        <v>Add/Replace suction drier AC** Special Order</v>
      </c>
      <c r="B561" s="92">
        <f>'Master Book'!H142</f>
        <v>596.98135880077371</v>
      </c>
      <c r="C561" s="97">
        <f>'Master Book'!I142</f>
        <v>474.22507253384913</v>
      </c>
      <c r="D561" s="100">
        <f>'Master Book'!J142</f>
        <v>403.09131165377175</v>
      </c>
      <c r="E561" s="74" t="str">
        <f>'Master Book'!D142</f>
        <v>11203</v>
      </c>
      <c r="F561" s="76">
        <f>'Master Book'!F142</f>
        <v>0.5</v>
      </c>
      <c r="G561" s="114" t="s">
        <v>1131</v>
      </c>
      <c r="H561" s="121">
        <f>'Master Book'!P142</f>
        <v>45</v>
      </c>
    </row>
    <row r="562" spans="1:8" ht="30" customHeight="1" x14ac:dyDescent="0.5">
      <c r="A562" s="73" t="str">
        <f>'Master Book'!E143</f>
        <v>Add/Replace suction drier HP** Special Order</v>
      </c>
      <c r="B562" s="92">
        <f>'Master Book'!H143</f>
        <v>751.11578820116063</v>
      </c>
      <c r="C562" s="97">
        <f>'Master Book'!I143</f>
        <v>576.98135880077371</v>
      </c>
      <c r="D562" s="100">
        <f>'Master Book'!J143</f>
        <v>490.43415498065764</v>
      </c>
      <c r="E562" s="74" t="str">
        <f>'Master Book'!D143</f>
        <v>11204</v>
      </c>
      <c r="F562" s="76">
        <f>'Master Book'!F143</f>
        <v>0.75</v>
      </c>
      <c r="G562" s="114" t="s">
        <v>1131</v>
      </c>
      <c r="H562" s="121">
        <f>'Master Book'!P143</f>
        <v>45</v>
      </c>
    </row>
    <row r="563" spans="1:8" ht="30" customHeight="1" x14ac:dyDescent="0.5">
      <c r="A563" s="73"/>
      <c r="B563" s="92"/>
      <c r="C563" s="97"/>
      <c r="D563" s="100"/>
      <c r="E563" s="74"/>
      <c r="F563" s="76"/>
      <c r="G563" s="114"/>
      <c r="H563" s="121"/>
    </row>
    <row r="564" spans="1:8" ht="30" customHeight="1" x14ac:dyDescent="0.5">
      <c r="A564" s="73"/>
      <c r="B564" s="92"/>
      <c r="C564" s="97"/>
      <c r="D564" s="100"/>
      <c r="E564" s="74"/>
      <c r="F564" s="76"/>
      <c r="G564" s="114"/>
      <c r="H564" s="121"/>
    </row>
    <row r="565" spans="1:8" ht="30" customHeight="1" x14ac:dyDescent="0.5">
      <c r="A565" s="73"/>
      <c r="B565" s="92"/>
      <c r="C565" s="97"/>
      <c r="D565" s="100"/>
      <c r="E565" s="74"/>
      <c r="F565" s="76"/>
      <c r="G565" s="114"/>
      <c r="H565" s="121"/>
    </row>
    <row r="566" spans="1:8" ht="30" customHeight="1" x14ac:dyDescent="0.5">
      <c r="A566" s="73"/>
      <c r="B566" s="92"/>
      <c r="C566" s="97"/>
      <c r="D566" s="100"/>
      <c r="E566" s="74"/>
      <c r="F566" s="76"/>
      <c r="G566" s="114"/>
      <c r="H566" s="121"/>
    </row>
    <row r="567" spans="1:8" ht="30" customHeight="1" x14ac:dyDescent="0.5">
      <c r="A567" s="73"/>
      <c r="B567" s="92"/>
      <c r="C567" s="97"/>
      <c r="D567" s="100"/>
      <c r="E567" s="74"/>
      <c r="F567" s="76"/>
      <c r="G567" s="114"/>
      <c r="H567" s="121"/>
    </row>
    <row r="568" spans="1:8" ht="30" customHeight="1" x14ac:dyDescent="0.5">
      <c r="A568" s="73"/>
      <c r="B568" s="92"/>
      <c r="C568" s="97"/>
      <c r="D568" s="100"/>
      <c r="E568" s="74"/>
      <c r="F568" s="76"/>
      <c r="G568" s="114"/>
      <c r="H568" s="121"/>
    </row>
    <row r="569" spans="1:8" ht="30" customHeight="1" x14ac:dyDescent="0.5">
      <c r="A569" s="73"/>
      <c r="B569" s="92"/>
      <c r="C569" s="97"/>
      <c r="D569" s="100"/>
      <c r="E569" s="74"/>
      <c r="F569" s="115"/>
      <c r="G569" s="116"/>
      <c r="H569" s="122"/>
    </row>
    <row r="570" spans="1:8" ht="30" customHeight="1" x14ac:dyDescent="0.5">
      <c r="A570" s="73"/>
      <c r="B570" s="92"/>
      <c r="C570" s="97"/>
      <c r="D570" s="100"/>
      <c r="E570" s="74"/>
      <c r="F570" s="76"/>
      <c r="G570" s="114"/>
      <c r="H570" s="121"/>
    </row>
    <row r="571" spans="1:8" ht="30" customHeight="1" x14ac:dyDescent="0.5">
      <c r="A571" s="73"/>
      <c r="B571" s="92"/>
      <c r="C571" s="97"/>
      <c r="D571" s="100"/>
      <c r="E571" s="74"/>
      <c r="F571" s="115"/>
      <c r="G571" s="116"/>
      <c r="H571" s="122"/>
    </row>
    <row r="572" spans="1:8" ht="30" customHeight="1" x14ac:dyDescent="0.5">
      <c r="A572" s="73"/>
      <c r="B572" s="92"/>
      <c r="C572" s="97"/>
      <c r="D572" s="100"/>
      <c r="E572" s="74"/>
      <c r="F572" s="76"/>
      <c r="G572" s="114"/>
      <c r="H572" s="121"/>
    </row>
    <row r="573" spans="1:8" ht="30" customHeight="1" x14ac:dyDescent="0.5">
      <c r="A573" s="73"/>
      <c r="B573" s="92"/>
      <c r="C573" s="97"/>
      <c r="D573" s="100"/>
      <c r="E573" s="74"/>
      <c r="F573" s="76"/>
      <c r="G573" s="114"/>
      <c r="H573" s="121"/>
    </row>
    <row r="574" spans="1:8" ht="30" customHeight="1" x14ac:dyDescent="0.5">
      <c r="A574" s="73"/>
      <c r="B574" s="92"/>
      <c r="C574" s="97"/>
      <c r="D574" s="100"/>
      <c r="E574" s="74"/>
      <c r="F574" s="76"/>
      <c r="G574" s="114"/>
      <c r="H574" s="121"/>
    </row>
    <row r="575" spans="1:8" ht="30" customHeight="1" x14ac:dyDescent="0.5">
      <c r="A575" s="73"/>
      <c r="B575" s="92"/>
      <c r="C575" s="97"/>
      <c r="D575" s="100"/>
      <c r="E575" s="74"/>
      <c r="F575" s="76"/>
      <c r="G575" s="114"/>
      <c r="H575" s="121"/>
    </row>
    <row r="576" spans="1:8" ht="30" customHeight="1" x14ac:dyDescent="0.5">
      <c r="A576" s="73"/>
      <c r="B576" s="92"/>
      <c r="C576" s="97"/>
      <c r="D576" s="100"/>
      <c r="E576" s="74"/>
      <c r="F576" s="76"/>
      <c r="G576" s="114"/>
      <c r="H576" s="121"/>
    </row>
    <row r="577" spans="1:8" ht="30" customHeight="1" x14ac:dyDescent="0.5">
      <c r="A577" s="73"/>
      <c r="B577" s="92"/>
      <c r="C577" s="97"/>
      <c r="D577" s="100"/>
      <c r="E577" s="74"/>
      <c r="F577" s="76"/>
      <c r="G577" s="114"/>
      <c r="H577" s="121"/>
    </row>
    <row r="578" spans="1:8" ht="30" customHeight="1" x14ac:dyDescent="0.5">
      <c r="A578" s="73"/>
      <c r="B578" s="92"/>
      <c r="C578" s="97"/>
      <c r="D578" s="100"/>
      <c r="E578" s="74"/>
      <c r="F578" s="76"/>
      <c r="G578" s="114"/>
      <c r="H578" s="121"/>
    </row>
    <row r="579" spans="1:8" ht="30" customHeight="1" x14ac:dyDescent="0.5">
      <c r="A579" s="73"/>
      <c r="B579" s="92"/>
      <c r="C579" s="97"/>
      <c r="D579" s="100"/>
      <c r="E579" s="74"/>
      <c r="F579" s="76"/>
      <c r="G579" s="114"/>
      <c r="H579" s="121"/>
    </row>
    <row r="580" spans="1:8" ht="30" customHeight="1" x14ac:dyDescent="0.5">
      <c r="A580" s="73"/>
      <c r="B580" s="92"/>
      <c r="C580" s="97"/>
      <c r="D580" s="100"/>
      <c r="E580" s="74"/>
      <c r="F580" s="115"/>
      <c r="G580" s="116"/>
      <c r="H580" s="122"/>
    </row>
    <row r="581" spans="1:8" ht="30" customHeight="1" x14ac:dyDescent="0.5">
      <c r="A581" s="73"/>
      <c r="B581" s="92"/>
      <c r="C581" s="97"/>
      <c r="D581" s="100"/>
      <c r="E581" s="74"/>
      <c r="F581" s="76"/>
      <c r="G581" s="114"/>
      <c r="H581" s="121"/>
    </row>
    <row r="582" spans="1:8" ht="30" customHeight="1" x14ac:dyDescent="0.5">
      <c r="A582" s="73"/>
      <c r="B582" s="92"/>
      <c r="C582" s="97"/>
      <c r="D582" s="100"/>
      <c r="E582" s="74"/>
      <c r="F582" s="76"/>
      <c r="G582" s="114"/>
      <c r="H582" s="121"/>
    </row>
    <row r="583" spans="1:8" ht="30" customHeight="1" x14ac:dyDescent="0.5">
      <c r="A583" s="73"/>
      <c r="B583" s="92"/>
      <c r="C583" s="97"/>
      <c r="D583" s="100"/>
      <c r="E583" s="74"/>
      <c r="F583" s="76"/>
      <c r="G583" s="114"/>
      <c r="H583" s="121"/>
    </row>
    <row r="584" spans="1:8" ht="30" customHeight="1" x14ac:dyDescent="0.5">
      <c r="A584" s="73"/>
      <c r="B584" s="92"/>
      <c r="C584" s="97"/>
      <c r="D584" s="100"/>
      <c r="E584" s="74"/>
      <c r="F584" s="76"/>
      <c r="G584" s="114"/>
      <c r="H584" s="121"/>
    </row>
    <row r="585" spans="1:8" ht="30" customHeight="1" x14ac:dyDescent="0.5">
      <c r="A585" s="73"/>
      <c r="B585" s="92"/>
      <c r="C585" s="97"/>
      <c r="D585" s="100"/>
      <c r="E585" s="75"/>
      <c r="F585" s="76"/>
      <c r="G585" s="77"/>
      <c r="H585" s="121"/>
    </row>
    <row r="586" spans="1:8" ht="30" customHeight="1" x14ac:dyDescent="0.5">
      <c r="A586" s="73"/>
      <c r="B586" s="92"/>
      <c r="C586" s="97"/>
      <c r="D586" s="100"/>
      <c r="E586" s="75"/>
      <c r="F586" s="76"/>
      <c r="G586" s="77"/>
      <c r="H586" s="121"/>
    </row>
    <row r="587" spans="1:8" ht="30" customHeight="1" x14ac:dyDescent="0.5">
      <c r="A587" s="73"/>
      <c r="B587" s="92"/>
      <c r="C587" s="97"/>
      <c r="D587" s="100"/>
      <c r="E587" s="75"/>
      <c r="F587" s="76"/>
      <c r="G587" s="77"/>
      <c r="H587" s="121"/>
    </row>
    <row r="588" spans="1:8" ht="30" customHeight="1" x14ac:dyDescent="0.5">
      <c r="A588" s="73"/>
      <c r="B588" s="92"/>
      <c r="C588" s="97"/>
      <c r="D588" s="100"/>
      <c r="E588" s="75"/>
      <c r="F588" s="76"/>
      <c r="G588" s="77"/>
      <c r="H588" s="121"/>
    </row>
    <row r="589" spans="1:8" ht="30" customHeight="1" x14ac:dyDescent="0.4">
      <c r="A589" s="71"/>
      <c r="B589" s="93"/>
      <c r="C589" s="98"/>
      <c r="D589" s="101"/>
      <c r="E589" s="72"/>
      <c r="F589" s="76"/>
      <c r="G589" s="77"/>
      <c r="H589" s="121"/>
    </row>
    <row r="590" spans="1:8" ht="30" customHeight="1" x14ac:dyDescent="0.4">
      <c r="A590" s="71"/>
      <c r="B590" s="93"/>
      <c r="C590" s="98"/>
      <c r="D590" s="101"/>
      <c r="E590" s="72"/>
      <c r="F590" s="76"/>
      <c r="G590" s="77"/>
      <c r="H590" s="121"/>
    </row>
    <row r="591" spans="1:8" ht="30" customHeight="1" x14ac:dyDescent="0.4">
      <c r="A591" s="71"/>
      <c r="B591" s="93"/>
      <c r="C591" s="98"/>
      <c r="D591" s="101"/>
      <c r="E591" s="72"/>
      <c r="F591" s="76"/>
      <c r="G591" s="77"/>
      <c r="H591" s="121"/>
    </row>
    <row r="592" spans="1:8" ht="30" customHeight="1" x14ac:dyDescent="0.4">
      <c r="A592" s="71"/>
      <c r="B592" s="93"/>
      <c r="C592" s="98"/>
      <c r="D592" s="101"/>
      <c r="E592" s="72"/>
      <c r="F592" s="76"/>
      <c r="G592" s="77"/>
      <c r="H592" s="121"/>
    </row>
    <row r="593" spans="1:9" ht="30" customHeight="1" x14ac:dyDescent="0.4">
      <c r="A593" s="71"/>
      <c r="B593" s="94"/>
      <c r="C593" s="94"/>
      <c r="D593" s="101"/>
      <c r="E593" s="72"/>
      <c r="F593" s="76"/>
      <c r="G593" s="77"/>
      <c r="H593" s="121"/>
    </row>
    <row r="594" spans="1:9" ht="30" customHeight="1" x14ac:dyDescent="0.4">
      <c r="A594" s="71"/>
      <c r="B594" s="94"/>
      <c r="C594" s="94"/>
      <c r="D594" s="101"/>
      <c r="E594" s="72"/>
      <c r="F594" s="76"/>
      <c r="G594" s="77"/>
      <c r="H594" s="121"/>
    </row>
    <row r="595" spans="1:9" ht="30" customHeight="1" x14ac:dyDescent="0.4">
      <c r="A595" s="79"/>
      <c r="B595" s="95"/>
      <c r="C595" s="95"/>
      <c r="D595" s="102"/>
      <c r="E595" s="80"/>
      <c r="F595" s="81"/>
      <c r="G595" s="82"/>
      <c r="H595" s="123"/>
    </row>
    <row r="596" spans="1:9" s="65" customFormat="1" ht="30" customHeight="1" x14ac:dyDescent="0.4">
      <c r="A596" s="83"/>
      <c r="B596" s="96"/>
      <c r="C596" s="96"/>
      <c r="D596" s="96"/>
      <c r="E596" s="84"/>
      <c r="F596" s="82"/>
      <c r="G596" s="82"/>
      <c r="H596" s="124"/>
    </row>
    <row r="597" spans="1:9" ht="38.25" customHeight="1" x14ac:dyDescent="0.25">
      <c r="A597" s="157" t="s">
        <v>360</v>
      </c>
      <c r="B597" s="157"/>
      <c r="C597" s="157"/>
      <c r="D597" s="157"/>
      <c r="E597" s="157"/>
      <c r="F597" s="157"/>
      <c r="G597" s="157"/>
      <c r="H597" s="157"/>
    </row>
    <row r="598" spans="1:9" ht="134.25" customHeight="1" x14ac:dyDescent="0.25">
      <c r="A598" s="158" t="s">
        <v>1635</v>
      </c>
      <c r="B598" s="158"/>
      <c r="C598" s="158"/>
      <c r="D598" s="158"/>
      <c r="E598" s="158"/>
      <c r="F598" s="158"/>
      <c r="G598" s="158"/>
      <c r="H598" s="158"/>
      <c r="I598" s="68"/>
    </row>
    <row r="599" spans="1:9" ht="41.25" customHeight="1" x14ac:dyDescent="0.9">
      <c r="A599" s="78" t="s">
        <v>1513</v>
      </c>
    </row>
    <row r="600" spans="1:9" ht="37.5" customHeight="1" x14ac:dyDescent="0.7">
      <c r="A600" s="159" t="s">
        <v>412</v>
      </c>
      <c r="B600" s="159"/>
      <c r="C600" s="159"/>
      <c r="D600" s="159"/>
      <c r="E600" s="159"/>
      <c r="F600" s="159"/>
      <c r="G600" s="159"/>
      <c r="H600" s="159"/>
    </row>
    <row r="601" spans="1:9" ht="18.75" customHeight="1" x14ac:dyDescent="0.4"/>
    <row r="602" spans="1:9" ht="55.5" customHeight="1" x14ac:dyDescent="0.25">
      <c r="A602" s="160" t="s">
        <v>1637</v>
      </c>
      <c r="B602" s="160"/>
      <c r="C602" s="160"/>
      <c r="D602" s="160"/>
      <c r="E602" s="160"/>
      <c r="F602" s="160"/>
      <c r="G602" s="160"/>
      <c r="H602" s="160"/>
    </row>
    <row r="604" spans="1:9" ht="30" customHeight="1" x14ac:dyDescent="0.4">
      <c r="A604" s="69" t="s">
        <v>357</v>
      </c>
      <c r="B604" s="91" t="s">
        <v>267</v>
      </c>
      <c r="C604" s="91" t="s">
        <v>721</v>
      </c>
      <c r="D604" s="99" t="s">
        <v>358</v>
      </c>
      <c r="E604" s="70" t="s">
        <v>359</v>
      </c>
      <c r="F604" s="161" t="s">
        <v>256</v>
      </c>
      <c r="G604" s="161"/>
      <c r="H604" s="161"/>
    </row>
    <row r="605" spans="1:9" ht="30" customHeight="1" x14ac:dyDescent="0.5">
      <c r="A605" s="73" t="str">
        <f>'Master Book'!E144</f>
        <v>Balance Superheat/Subcooling - Adjust TXV ONLY</v>
      </c>
      <c r="B605" s="92">
        <f>'Master Book'!H144</f>
        <v>462.40328820116059</v>
      </c>
      <c r="C605" s="97">
        <f>'Master Book'!I144</f>
        <v>308.26885880077373</v>
      </c>
      <c r="D605" s="100">
        <f>'Master Book'!J144</f>
        <v>262.02852998065765</v>
      </c>
      <c r="E605" s="74" t="str">
        <f>'Master Book'!D144</f>
        <v>11301</v>
      </c>
      <c r="F605" s="76">
        <f>'Master Book'!F144</f>
        <v>0.75</v>
      </c>
      <c r="G605" s="114" t="s">
        <v>1131</v>
      </c>
      <c r="H605" s="121">
        <f>'Master Book'!P144</f>
        <v>0</v>
      </c>
    </row>
    <row r="606" spans="1:9" ht="30" customHeight="1" x14ac:dyDescent="0.5">
      <c r="A606" s="73" t="str">
        <f>'Master Book'!E145</f>
        <v>Locate restriction in ref circuit</v>
      </c>
      <c r="B606" s="92">
        <f>'Master Book'!H145</f>
        <v>486.65078820116059</v>
      </c>
      <c r="C606" s="97">
        <f>'Master Book'!I145</f>
        <v>332.51635880077373</v>
      </c>
      <c r="D606" s="100">
        <f>'Master Book'!J145</f>
        <v>282.63890498065768</v>
      </c>
      <c r="E606" s="74" t="str">
        <f>'Master Book'!D145</f>
        <v>11302</v>
      </c>
      <c r="F606" s="76">
        <f>'Master Book'!F145</f>
        <v>0.75</v>
      </c>
      <c r="G606" s="114" t="s">
        <v>1131</v>
      </c>
      <c r="H606" s="121">
        <f>'Master Book'!P145</f>
        <v>3</v>
      </c>
    </row>
    <row r="607" spans="1:9" ht="30" customHeight="1" x14ac:dyDescent="0.5">
      <c r="A607" s="73" t="str">
        <f>'Master Book'!E146</f>
        <v>Replace schrader valve cap</v>
      </c>
      <c r="B607" s="92">
        <f>'Master Book'!H146</f>
        <v>65.488017408123795</v>
      </c>
      <c r="C607" s="97">
        <f>'Master Book'!I146</f>
        <v>49.047011605415861</v>
      </c>
      <c r="D607" s="100">
        <f>'Master Book'!J146</f>
        <v>41.68995986460348</v>
      </c>
      <c r="E607" s="74" t="str">
        <f>'Master Book'!D146</f>
        <v>11303</v>
      </c>
      <c r="F607" s="76">
        <f>'Master Book'!F146</f>
        <v>0.08</v>
      </c>
      <c r="G607" s="114" t="s">
        <v>1131</v>
      </c>
      <c r="H607" s="121">
        <f>'Master Book'!P146</f>
        <v>2</v>
      </c>
    </row>
    <row r="608" spans="1:9" ht="30" customHeight="1" x14ac:dyDescent="0.5">
      <c r="A608" s="73" t="str">
        <f>'Master Book'!E147</f>
        <v>Leak search-accessible fittings</v>
      </c>
      <c r="B608" s="92">
        <f>'Master Book'!H147</f>
        <v>170.29942940038686</v>
      </c>
      <c r="C608" s="97">
        <f>'Master Book'!I147</f>
        <v>118.92128626692457</v>
      </c>
      <c r="D608" s="100">
        <f>'Master Book'!J147</f>
        <v>101.08309332688589</v>
      </c>
      <c r="E608" s="74" t="str">
        <f>'Master Book'!D147</f>
        <v>11305</v>
      </c>
      <c r="F608" s="76">
        <f>'Master Book'!F147</f>
        <v>0.25</v>
      </c>
      <c r="G608" s="114" t="s">
        <v>1131</v>
      </c>
      <c r="H608" s="121">
        <f>'Master Book'!P147</f>
        <v>2</v>
      </c>
    </row>
    <row r="609" spans="1:8" ht="30" customHeight="1" x14ac:dyDescent="0.5">
      <c r="A609" s="73" t="str">
        <f>'Master Book'!E148</f>
        <v>Leak search-single major component</v>
      </c>
      <c r="B609" s="92">
        <f>'Master Book'!H148</f>
        <v>324.43385880077375</v>
      </c>
      <c r="C609" s="97">
        <f>'Master Book'!I148</f>
        <v>221.67757253384914</v>
      </c>
      <c r="D609" s="100">
        <f>'Master Book'!J148</f>
        <v>188.42593665377177</v>
      </c>
      <c r="E609" s="74" t="str">
        <f>'Master Book'!D148</f>
        <v>11306</v>
      </c>
      <c r="F609" s="76">
        <f>'Master Book'!F148</f>
        <v>0.5</v>
      </c>
      <c r="G609" s="114" t="s">
        <v>1131</v>
      </c>
      <c r="H609" s="121">
        <f>'Master Book'!P148</f>
        <v>2</v>
      </c>
    </row>
    <row r="610" spans="1:8" ht="30" customHeight="1" x14ac:dyDescent="0.5">
      <c r="A610" s="73" t="str">
        <f>'Master Book'!E149</f>
        <v>Leak search-complete system</v>
      </c>
      <c r="B610" s="92">
        <f>'Master Book'!H149</f>
        <v>786.83714700193423</v>
      </c>
      <c r="C610" s="97">
        <f>'Master Book'!I149</f>
        <v>529.94643133462284</v>
      </c>
      <c r="D610" s="100">
        <f>'Master Book'!J149</f>
        <v>450.45446663442942</v>
      </c>
      <c r="E610" s="74" t="str">
        <f>'Master Book'!D149</f>
        <v>11307</v>
      </c>
      <c r="F610" s="76">
        <f>'Master Book'!F149</f>
        <v>1.25</v>
      </c>
      <c r="G610" s="114" t="s">
        <v>1131</v>
      </c>
      <c r="H610" s="121">
        <f>'Master Book'!P149</f>
        <v>2</v>
      </c>
    </row>
    <row r="611" spans="1:8" ht="30" customHeight="1" x14ac:dyDescent="0.5">
      <c r="A611" s="73" t="str">
        <f>'Master Book'!E150</f>
        <v>Tighten fittings or repl. Schrader</v>
      </c>
      <c r="B611" s="92">
        <f>'Master Book'!H150</f>
        <v>162.21692940038687</v>
      </c>
      <c r="C611" s="97">
        <f>'Master Book'!I150</f>
        <v>110.83878626692457</v>
      </c>
      <c r="D611" s="100">
        <f>'Master Book'!J150</f>
        <v>94.212968326885886</v>
      </c>
      <c r="E611" s="74" t="str">
        <f>'Master Book'!D150</f>
        <v>11308</v>
      </c>
      <c r="F611" s="76">
        <f>'Master Book'!F150</f>
        <v>0.25</v>
      </c>
      <c r="G611" s="114" t="s">
        <v>1131</v>
      </c>
      <c r="H611" s="121">
        <f>'Master Book'!P150</f>
        <v>1</v>
      </c>
    </row>
    <row r="612" spans="1:8" ht="30" customHeight="1" x14ac:dyDescent="0.5">
      <c r="A612" s="73" t="str">
        <f>'Master Book'!E151</f>
        <v>Component isolation &amp; press. test**</v>
      </c>
      <c r="B612" s="92">
        <f>'Master Book'!H151</f>
        <v>1668.4067940038685</v>
      </c>
      <c r="C612" s="97">
        <f>'Master Book'!I151</f>
        <v>1154.6253626692458</v>
      </c>
      <c r="D612" s="100">
        <f>'Master Book'!J151</f>
        <v>981.43155826885891</v>
      </c>
      <c r="E612" s="74" t="str">
        <f>'Master Book'!D151</f>
        <v>11311</v>
      </c>
      <c r="F612" s="76">
        <f>'Master Book'!F151</f>
        <v>2.5</v>
      </c>
      <c r="G612" s="114" t="s">
        <v>1131</v>
      </c>
      <c r="H612" s="121">
        <f>'Master Book'!P151</f>
        <v>25</v>
      </c>
    </row>
    <row r="613" spans="1:8" ht="30" customHeight="1" x14ac:dyDescent="0.5">
      <c r="A613" s="73" t="str">
        <f>'Master Book'!E152</f>
        <v>Recover-Vac-L Drier-New R-22/410  1.5-3 tons</v>
      </c>
      <c r="B613" s="92">
        <f>'Master Book'!H152</f>
        <v>1237.1815764023213</v>
      </c>
      <c r="C613" s="97">
        <f>'Master Book'!I152</f>
        <v>928.91271760154746</v>
      </c>
      <c r="D613" s="100">
        <f>'Master Book'!J152</f>
        <v>789.57580996131537</v>
      </c>
      <c r="E613" s="74" t="str">
        <f>'Master Book'!D152</f>
        <v>11312</v>
      </c>
      <c r="F613" s="76">
        <f>'Master Book'!F152</f>
        <v>1.5</v>
      </c>
      <c r="G613" s="114" t="s">
        <v>1131</v>
      </c>
      <c r="H613" s="121">
        <f>'Master Book'!P152</f>
        <v>150</v>
      </c>
    </row>
    <row r="614" spans="1:8" ht="30" customHeight="1" x14ac:dyDescent="0.5">
      <c r="A614" s="73" t="str">
        <f>'Master Book'!E153</f>
        <v>Recover-Vac-L Drier-New R-22/410  3.5-5 tons</v>
      </c>
      <c r="B614" s="92">
        <f>'Master Book'!H153</f>
        <v>1649.5754352030949</v>
      </c>
      <c r="C614" s="97">
        <f>'Master Book'!I153</f>
        <v>1238.5502901353966</v>
      </c>
      <c r="D614" s="100">
        <f>'Master Book'!J153</f>
        <v>1052.7677466150872</v>
      </c>
      <c r="E614" s="74" t="str">
        <f>'Master Book'!D153</f>
        <v>11313</v>
      </c>
      <c r="F614" s="76">
        <f>'Master Book'!F153</f>
        <v>2</v>
      </c>
      <c r="G614" s="114" t="s">
        <v>1131</v>
      </c>
      <c r="H614" s="121">
        <f>'Master Book'!P153</f>
        <v>200</v>
      </c>
    </row>
    <row r="615" spans="1:8" ht="30" customHeight="1" x14ac:dyDescent="0.5">
      <c r="A615" s="73" t="str">
        <f>'Master Book'!E154</f>
        <v>Recovery only 1.5-3 tons</v>
      </c>
      <c r="B615" s="92">
        <f>'Master Book'!H154</f>
        <v>768.59078820116065</v>
      </c>
      <c r="C615" s="97">
        <f>'Master Book'!I154</f>
        <v>614.45635880077373</v>
      </c>
      <c r="D615" s="100">
        <f>'Master Book'!J154</f>
        <v>522.28790498065769</v>
      </c>
      <c r="E615" s="74" t="str">
        <f>'Master Book'!D154</f>
        <v>11314</v>
      </c>
      <c r="F615" s="76">
        <f>'Master Book'!F154</f>
        <v>0.75</v>
      </c>
      <c r="G615" s="114" t="s">
        <v>1131</v>
      </c>
      <c r="H615" s="121">
        <f>'Master Book'!P154</f>
        <v>75</v>
      </c>
    </row>
    <row r="616" spans="1:8" ht="30" customHeight="1" x14ac:dyDescent="0.5">
      <c r="A616" s="73" t="str">
        <f>'Master Book'!E155</f>
        <v>Recovery only  3.5-5 tons</v>
      </c>
      <c r="B616" s="92">
        <f>'Master Book'!H155</f>
        <v>1030.9846470019343</v>
      </c>
      <c r="C616" s="97">
        <f>'Master Book'!I155</f>
        <v>774.09393133462288</v>
      </c>
      <c r="D616" s="100">
        <f>'Master Book'!J155</f>
        <v>657.97984163442948</v>
      </c>
      <c r="E616" s="74" t="str">
        <f>'Master Book'!D155</f>
        <v>11315</v>
      </c>
      <c r="F616" s="76">
        <f>'Master Book'!F155</f>
        <v>1.25</v>
      </c>
      <c r="G616" s="114" t="s">
        <v>1131</v>
      </c>
      <c r="H616" s="121">
        <f>'Master Book'!P155</f>
        <v>125</v>
      </c>
    </row>
    <row r="617" spans="1:8" ht="30" customHeight="1" x14ac:dyDescent="0.5">
      <c r="A617" s="73" t="str">
        <f>'Master Book'!E156</f>
        <v>Pumpdown-Vac-L Drier-Recharge 1.5-3 tons</v>
      </c>
      <c r="B617" s="92">
        <f>'Master Book'!H156</f>
        <v>1133.0565764023213</v>
      </c>
      <c r="C617" s="97">
        <f>'Master Book'!I156</f>
        <v>824.78771760154746</v>
      </c>
      <c r="D617" s="100">
        <f>'Master Book'!J156</f>
        <v>701.06955996131535</v>
      </c>
      <c r="E617" s="74" t="str">
        <f>'Master Book'!D156</f>
        <v>11316</v>
      </c>
      <c r="F617" s="76">
        <f>'Master Book'!F156</f>
        <v>1.5</v>
      </c>
      <c r="G617" s="114" t="s">
        <v>1131</v>
      </c>
      <c r="H617" s="121">
        <f>'Master Book'!P156</f>
        <v>100</v>
      </c>
    </row>
    <row r="618" spans="1:8" ht="30" customHeight="1" x14ac:dyDescent="0.5">
      <c r="A618" s="73" t="str">
        <f>'Master Book'!E157</f>
        <v>Pumpdown-Vac-L Drier-Recharge 3.5-5 tons</v>
      </c>
      <c r="B618" s="92">
        <f>'Master Book'!H157</f>
        <v>1545.4504352030949</v>
      </c>
      <c r="C618" s="97">
        <f>'Master Book'!I157</f>
        <v>1134.4252901353966</v>
      </c>
      <c r="D618" s="100">
        <f>'Master Book'!J157</f>
        <v>964.26149661508714</v>
      </c>
      <c r="E618" s="74" t="str">
        <f>'Master Book'!D157</f>
        <v>11317</v>
      </c>
      <c r="F618" s="76">
        <f>'Master Book'!F157</f>
        <v>2</v>
      </c>
      <c r="G618" s="114" t="s">
        <v>1131</v>
      </c>
      <c r="H618" s="121">
        <f>'Master Book'!P157</f>
        <v>150</v>
      </c>
    </row>
    <row r="619" spans="1:8" ht="30" customHeight="1" x14ac:dyDescent="0.5">
      <c r="A619" s="73" t="str">
        <f>'Master Book'!E158</f>
        <v>Refrigerant Per Pound R22 / 410A  "1st lbs."</v>
      </c>
      <c r="B619" s="92">
        <f>'Master Book'!H158</f>
        <v>252.11744680851066</v>
      </c>
      <c r="C619" s="97">
        <f>'Master Book'!I158</f>
        <v>184.29829787234044</v>
      </c>
      <c r="D619" s="100">
        <f>'Master Book'!J158</f>
        <v>156.65355319148938</v>
      </c>
      <c r="E619" s="74" t="str">
        <f>'Master Book'!D158</f>
        <v>11318</v>
      </c>
      <c r="F619" s="76">
        <f>'Master Book'!F158</f>
        <v>0.33</v>
      </c>
      <c r="G619" s="114" t="s">
        <v>1131</v>
      </c>
      <c r="H619" s="121">
        <f>'Master Book'!P158</f>
        <v>8</v>
      </c>
    </row>
    <row r="620" spans="1:8" ht="30" customHeight="1" x14ac:dyDescent="0.5">
      <c r="A620" s="73" t="str">
        <f>'Master Book'!E159</f>
        <v>Additional R-22 / 410A per pound  "2nd lbs and Up"</v>
      </c>
      <c r="B620" s="92">
        <f>'Master Book'!H159</f>
        <v>97.983017408123786</v>
      </c>
      <c r="C620" s="97">
        <f>'Master Book'!I159</f>
        <v>81.542011605415865</v>
      </c>
      <c r="D620" s="100">
        <f>'Master Book'!J159</f>
        <v>69.310709864603481</v>
      </c>
      <c r="E620" s="74" t="str">
        <f>'Master Book'!D159</f>
        <v>11319</v>
      </c>
      <c r="F620" s="76">
        <f>'Master Book'!F159</f>
        <v>0.08</v>
      </c>
      <c r="G620" s="114" t="s">
        <v>1131</v>
      </c>
      <c r="H620" s="121">
        <f>'Master Book'!P159</f>
        <v>8</v>
      </c>
    </row>
    <row r="621" spans="1:8" ht="30" customHeight="1" x14ac:dyDescent="0.5">
      <c r="A621" s="73" t="str">
        <f>'Master Book'!E160</f>
        <v>System Clean-Up AC Liq/Suct filter, Acid treatment**</v>
      </c>
      <c r="B621" s="92">
        <f>'Master Book'!H160</f>
        <v>928.91271760154746</v>
      </c>
      <c r="C621" s="97">
        <f>'Master Book'!I160</f>
        <v>723.4001450676983</v>
      </c>
      <c r="D621" s="100">
        <f>'Master Book'!J160</f>
        <v>614.89012330754349</v>
      </c>
      <c r="E621" s="74" t="str">
        <f>'Master Book'!D160</f>
        <v>11320</v>
      </c>
      <c r="F621" s="76">
        <f>'Master Book'!F160</f>
        <v>1</v>
      </c>
      <c r="G621" s="114" t="s">
        <v>1131</v>
      </c>
      <c r="H621" s="121">
        <f>'Master Book'!P160</f>
        <v>150</v>
      </c>
    </row>
    <row r="622" spans="1:8" ht="30" customHeight="1" x14ac:dyDescent="0.5">
      <c r="A622" s="73" t="str">
        <f>'Master Book'!E161</f>
        <v>System Clean-Up HP Liq/Suct filter, Acid treatment**</v>
      </c>
      <c r="B622" s="92">
        <f>'Master Book'!H161</f>
        <v>1114.2846470019342</v>
      </c>
      <c r="C622" s="97">
        <f>'Master Book'!I161</f>
        <v>857.39393133462295</v>
      </c>
      <c r="D622" s="100">
        <f>'Master Book'!J161</f>
        <v>728.78484163442954</v>
      </c>
      <c r="E622" s="74" t="str">
        <f>'Master Book'!D161</f>
        <v>11321</v>
      </c>
      <c r="F622" s="76">
        <f>'Master Book'!F161</f>
        <v>1.25</v>
      </c>
      <c r="G622" s="114" t="s">
        <v>1131</v>
      </c>
      <c r="H622" s="121">
        <f>'Master Book'!P161</f>
        <v>165</v>
      </c>
    </row>
    <row r="623" spans="1:8" ht="30" customHeight="1" x14ac:dyDescent="0.5">
      <c r="A623" s="73" t="str">
        <f>'Master Book'!E162</f>
        <v>UV dye insertion only</v>
      </c>
      <c r="B623" s="92">
        <f>'Master Book'!H162</f>
        <v>384.50635880077374</v>
      </c>
      <c r="C623" s="97">
        <f>'Master Book'!I162</f>
        <v>281.75007253384916</v>
      </c>
      <c r="D623" s="100">
        <f>'Master Book'!J162</f>
        <v>239.48756165377179</v>
      </c>
      <c r="E623" s="74" t="str">
        <f>'Master Book'!D162</f>
        <v>11322</v>
      </c>
      <c r="F623" s="76">
        <f>'Master Book'!F162</f>
        <v>0.5</v>
      </c>
      <c r="G623" s="114" t="s">
        <v>1131</v>
      </c>
      <c r="H623" s="121">
        <f>'Master Book'!P162</f>
        <v>15</v>
      </c>
    </row>
    <row r="624" spans="1:8" ht="30" customHeight="1" x14ac:dyDescent="0.5">
      <c r="A624" s="73" t="str">
        <f>'Master Book'!E163</f>
        <v xml:space="preserve">Super Seal Refrigerant Leak Repair w/ Dry-R </v>
      </c>
      <c r="B624" s="92">
        <f>'Master Book'!H163</f>
        <v>691.47828820116058</v>
      </c>
      <c r="C624" s="97">
        <f>'Master Book'!I163</f>
        <v>537.34385880077366</v>
      </c>
      <c r="D624" s="100">
        <f>'Master Book'!J163</f>
        <v>456.7422799806576</v>
      </c>
      <c r="E624" s="74">
        <f>'Master Book'!D163</f>
        <v>11323</v>
      </c>
      <c r="F624" s="76">
        <f>'Master Book'!F163</f>
        <v>0.75</v>
      </c>
      <c r="G624" s="114" t="s">
        <v>1131</v>
      </c>
      <c r="H624" s="121">
        <f>'Master Book'!P163</f>
        <v>110</v>
      </c>
    </row>
    <row r="625" spans="1:8" ht="30" customHeight="1" x14ac:dyDescent="0.5">
      <c r="A625" s="73"/>
      <c r="B625" s="92"/>
      <c r="C625" s="97"/>
      <c r="D625" s="100"/>
      <c r="E625" s="74"/>
      <c r="F625" s="76"/>
      <c r="G625" s="114"/>
      <c r="H625" s="121"/>
    </row>
    <row r="626" spans="1:8" ht="30" customHeight="1" x14ac:dyDescent="0.5">
      <c r="A626" s="73"/>
      <c r="B626" s="92"/>
      <c r="C626" s="97"/>
      <c r="D626" s="100"/>
      <c r="E626" s="74"/>
      <c r="F626" s="76"/>
      <c r="G626" s="114"/>
      <c r="H626" s="121"/>
    </row>
    <row r="627" spans="1:8" ht="30" customHeight="1" x14ac:dyDescent="0.5">
      <c r="A627" s="73"/>
      <c r="B627" s="92"/>
      <c r="C627" s="97"/>
      <c r="D627" s="100"/>
      <c r="E627" s="74"/>
      <c r="F627" s="76"/>
      <c r="G627" s="114"/>
      <c r="H627" s="121"/>
    </row>
    <row r="628" spans="1:8" ht="30" customHeight="1" x14ac:dyDescent="0.5">
      <c r="A628" s="73"/>
      <c r="B628" s="92"/>
      <c r="C628" s="97"/>
      <c r="D628" s="100"/>
      <c r="E628" s="74"/>
      <c r="F628" s="76"/>
      <c r="G628" s="114"/>
      <c r="H628" s="121"/>
    </row>
    <row r="629" spans="1:8" ht="30" customHeight="1" x14ac:dyDescent="0.5">
      <c r="A629" s="73"/>
      <c r="B629" s="92"/>
      <c r="C629" s="97"/>
      <c r="D629" s="100"/>
      <c r="E629" s="74"/>
      <c r="F629" s="76"/>
      <c r="G629" s="114"/>
      <c r="H629" s="121"/>
    </row>
    <row r="630" spans="1:8" ht="30" customHeight="1" x14ac:dyDescent="0.5">
      <c r="A630" s="73"/>
      <c r="B630" s="92"/>
      <c r="C630" s="97"/>
      <c r="D630" s="100"/>
      <c r="E630" s="74"/>
      <c r="F630" s="76"/>
      <c r="G630" s="114"/>
      <c r="H630" s="121"/>
    </row>
    <row r="631" spans="1:8" ht="30" customHeight="1" x14ac:dyDescent="0.5">
      <c r="A631" s="73"/>
      <c r="B631" s="92"/>
      <c r="C631" s="97"/>
      <c r="D631" s="100"/>
      <c r="E631" s="74"/>
      <c r="F631" s="76"/>
      <c r="G631" s="114"/>
      <c r="H631" s="121"/>
    </row>
    <row r="632" spans="1:8" ht="30" customHeight="1" x14ac:dyDescent="0.5">
      <c r="A632" s="73"/>
      <c r="B632" s="92"/>
      <c r="C632" s="97"/>
      <c r="D632" s="100"/>
      <c r="E632" s="74"/>
      <c r="F632" s="76"/>
      <c r="G632" s="114"/>
      <c r="H632" s="121"/>
    </row>
    <row r="633" spans="1:8" ht="30" customHeight="1" x14ac:dyDescent="0.5">
      <c r="A633" s="73"/>
      <c r="B633" s="92"/>
      <c r="C633" s="97"/>
      <c r="D633" s="100"/>
      <c r="E633" s="75"/>
      <c r="F633" s="76"/>
      <c r="G633" s="77"/>
      <c r="H633" s="121"/>
    </row>
    <row r="634" spans="1:8" ht="30" customHeight="1" x14ac:dyDescent="0.5">
      <c r="A634" s="73"/>
      <c r="B634" s="92"/>
      <c r="C634" s="97"/>
      <c r="D634" s="100"/>
      <c r="E634" s="75"/>
      <c r="F634" s="76"/>
      <c r="G634" s="77"/>
      <c r="H634" s="121"/>
    </row>
    <row r="635" spans="1:8" ht="30" customHeight="1" x14ac:dyDescent="0.4">
      <c r="A635" s="71"/>
      <c r="B635" s="93"/>
      <c r="C635" s="98"/>
      <c r="D635" s="101"/>
      <c r="E635" s="72"/>
      <c r="F635" s="76"/>
      <c r="G635" s="77"/>
      <c r="H635" s="121"/>
    </row>
    <row r="636" spans="1:8" ht="30" customHeight="1" x14ac:dyDescent="0.4">
      <c r="A636" s="71"/>
      <c r="B636" s="93"/>
      <c r="C636" s="98"/>
      <c r="D636" s="101"/>
      <c r="E636" s="72"/>
      <c r="F636" s="76"/>
      <c r="G636" s="77"/>
      <c r="H636" s="121"/>
    </row>
    <row r="637" spans="1:8" ht="30" customHeight="1" x14ac:dyDescent="0.4">
      <c r="A637" s="71"/>
      <c r="B637" s="93"/>
      <c r="C637" s="98"/>
      <c r="D637" s="101"/>
      <c r="E637" s="72"/>
      <c r="F637" s="76"/>
      <c r="G637" s="77"/>
      <c r="H637" s="121"/>
    </row>
    <row r="638" spans="1:8" ht="30" customHeight="1" x14ac:dyDescent="0.4">
      <c r="A638" s="71"/>
      <c r="B638" s="93"/>
      <c r="C638" s="98"/>
      <c r="D638" s="101"/>
      <c r="E638" s="72"/>
      <c r="F638" s="76"/>
      <c r="G638" s="77"/>
      <c r="H638" s="121"/>
    </row>
    <row r="639" spans="1:8" ht="30" customHeight="1" x14ac:dyDescent="0.4">
      <c r="A639" s="71"/>
      <c r="B639" s="94"/>
      <c r="C639" s="94"/>
      <c r="D639" s="101"/>
      <c r="E639" s="72"/>
      <c r="F639" s="76"/>
      <c r="G639" s="77"/>
      <c r="H639" s="121"/>
    </row>
    <row r="640" spans="1:8" ht="30" customHeight="1" x14ac:dyDescent="0.4">
      <c r="A640" s="71"/>
      <c r="B640" s="94"/>
      <c r="C640" s="94"/>
      <c r="D640" s="101"/>
      <c r="E640" s="72"/>
      <c r="F640" s="76"/>
      <c r="G640" s="77"/>
      <c r="H640" s="121"/>
    </row>
    <row r="641" spans="1:9" ht="30" customHeight="1" x14ac:dyDescent="0.4">
      <c r="A641" s="79"/>
      <c r="B641" s="95"/>
      <c r="C641" s="95"/>
      <c r="D641" s="102"/>
      <c r="E641" s="80"/>
      <c r="F641" s="81"/>
      <c r="G641" s="82"/>
      <c r="H641" s="123"/>
    </row>
    <row r="642" spans="1:9" s="65" customFormat="1" ht="30" customHeight="1" x14ac:dyDescent="0.4">
      <c r="A642" s="83"/>
      <c r="B642" s="96"/>
      <c r="C642" s="96"/>
      <c r="D642" s="96"/>
      <c r="E642" s="84"/>
      <c r="F642" s="82"/>
      <c r="G642" s="82"/>
      <c r="H642" s="124"/>
    </row>
    <row r="643" spans="1:9" ht="38.25" customHeight="1" x14ac:dyDescent="0.25">
      <c r="A643" s="157" t="s">
        <v>360</v>
      </c>
      <c r="B643" s="157"/>
      <c r="C643" s="157"/>
      <c r="D643" s="157"/>
      <c r="E643" s="157"/>
      <c r="F643" s="157"/>
      <c r="G643" s="157"/>
      <c r="H643" s="157"/>
    </row>
    <row r="644" spans="1:9" ht="134.25" customHeight="1" x14ac:dyDescent="0.25">
      <c r="A644" s="158" t="s">
        <v>1635</v>
      </c>
      <c r="B644" s="158"/>
      <c r="C644" s="158"/>
      <c r="D644" s="158"/>
      <c r="E644" s="158"/>
      <c r="F644" s="158"/>
      <c r="G644" s="158"/>
      <c r="H644" s="158"/>
      <c r="I644" s="68"/>
    </row>
    <row r="645" spans="1:9" ht="41.25" customHeight="1" x14ac:dyDescent="0.9">
      <c r="A645" s="78" t="s">
        <v>1514</v>
      </c>
    </row>
    <row r="646" spans="1:9" ht="37.5" customHeight="1" x14ac:dyDescent="0.7">
      <c r="A646" s="159" t="s">
        <v>413</v>
      </c>
      <c r="B646" s="159"/>
      <c r="C646" s="159"/>
      <c r="D646" s="159"/>
      <c r="E646" s="159"/>
      <c r="F646" s="159"/>
      <c r="G646" s="159"/>
      <c r="H646" s="159"/>
    </row>
    <row r="647" spans="1:9" ht="18.75" customHeight="1" x14ac:dyDescent="0.4"/>
    <row r="648" spans="1:9" ht="55.5" customHeight="1" x14ac:dyDescent="0.25">
      <c r="A648" s="160" t="s">
        <v>1637</v>
      </c>
      <c r="B648" s="160"/>
      <c r="C648" s="160"/>
      <c r="D648" s="160"/>
      <c r="E648" s="160"/>
      <c r="F648" s="160"/>
      <c r="G648" s="160"/>
      <c r="H648" s="160"/>
    </row>
    <row r="650" spans="1:9" ht="30" customHeight="1" x14ac:dyDescent="0.4">
      <c r="A650" s="69" t="s">
        <v>357</v>
      </c>
      <c r="B650" s="91" t="s">
        <v>267</v>
      </c>
      <c r="C650" s="91" t="s">
        <v>721</v>
      </c>
      <c r="D650" s="99" t="s">
        <v>358</v>
      </c>
      <c r="E650" s="70" t="s">
        <v>359</v>
      </c>
      <c r="F650" s="161" t="s">
        <v>256</v>
      </c>
      <c r="G650" s="161"/>
      <c r="H650" s="161"/>
    </row>
    <row r="651" spans="1:9" ht="30" customHeight="1" x14ac:dyDescent="0.5">
      <c r="A651" s="73" t="str">
        <f>'Master Book'!E164</f>
        <v>Repl. reversing valve w/coil 1.5-3** Special Order</v>
      </c>
      <c r="B651" s="92">
        <f>'Master Book'!H164</f>
        <v>1040.9752176015475</v>
      </c>
      <c r="C651" s="97">
        <f>'Master Book'!I164</f>
        <v>815.4626450676983</v>
      </c>
      <c r="D651" s="100">
        <f>'Master Book'!J164</f>
        <v>693.14324830754356</v>
      </c>
      <c r="E651" s="74" t="str">
        <f>'Master Book'!D164</f>
        <v>11401</v>
      </c>
      <c r="F651" s="76">
        <f>'Master Book'!F164</f>
        <v>1</v>
      </c>
      <c r="G651" s="114" t="s">
        <v>1131</v>
      </c>
      <c r="H651" s="121">
        <f>'Master Book'!P164</f>
        <v>175</v>
      </c>
    </row>
    <row r="652" spans="1:9" ht="30" customHeight="1" x14ac:dyDescent="0.5">
      <c r="A652" s="73" t="str">
        <f>'Master Book'!E165</f>
        <v>Reversing valve w/coil 3.5-5 tons** Special Order</v>
      </c>
      <c r="B652" s="92">
        <f>'Master Book'!H165</f>
        <v>1072.2127176015474</v>
      </c>
      <c r="C652" s="97">
        <f>'Master Book'!I165</f>
        <v>846.70014506769826</v>
      </c>
      <c r="D652" s="100">
        <f>'Master Book'!J165</f>
        <v>719.69512330754355</v>
      </c>
      <c r="E652" s="74" t="str">
        <f>'Master Book'!D165</f>
        <v>11402</v>
      </c>
      <c r="F652" s="76">
        <f>'Master Book'!F165</f>
        <v>1</v>
      </c>
      <c r="G652" s="114" t="s">
        <v>1131</v>
      </c>
      <c r="H652" s="121">
        <f>'Master Book'!P165</f>
        <v>190</v>
      </c>
    </row>
    <row r="653" spans="1:9" ht="30" customHeight="1" x14ac:dyDescent="0.5">
      <c r="A653" s="73" t="str">
        <f>'Master Book'!E166</f>
        <v>Reversing valve coil only Special Order</v>
      </c>
      <c r="B653" s="92">
        <f>'Master Book'!H166</f>
        <v>546.15635880077366</v>
      </c>
      <c r="C653" s="97">
        <f>'Master Book'!I166</f>
        <v>423.40007253384914</v>
      </c>
      <c r="D653" s="100">
        <f>'Master Book'!J166</f>
        <v>359.89006165377174</v>
      </c>
      <c r="E653" s="74" t="str">
        <f>'Master Book'!D166</f>
        <v>11403</v>
      </c>
      <c r="F653" s="76">
        <f>'Master Book'!F166</f>
        <v>0.5</v>
      </c>
      <c r="G653" s="114" t="s">
        <v>1131</v>
      </c>
      <c r="H653" s="121">
        <f>'Master Book'!P166</f>
        <v>35</v>
      </c>
    </row>
    <row r="654" spans="1:9" ht="30" customHeight="1" x14ac:dyDescent="0.5">
      <c r="A654" s="73" t="str">
        <f>'Master Book'!E167</f>
        <v>Release sticking reversing valve</v>
      </c>
      <c r="B654" s="92">
        <f>'Master Book'!H167</f>
        <v>332.51635880077373</v>
      </c>
      <c r="C654" s="97">
        <f>'Master Book'!I167</f>
        <v>229.76007253384915</v>
      </c>
      <c r="D654" s="100">
        <f>'Master Book'!J167</f>
        <v>195.29606165377177</v>
      </c>
      <c r="E654" s="74" t="str">
        <f>'Master Book'!D167</f>
        <v>11404</v>
      </c>
      <c r="F654" s="76">
        <f>'Master Book'!F167</f>
        <v>0.5</v>
      </c>
      <c r="G654" s="114" t="s">
        <v>1131</v>
      </c>
      <c r="H654" s="121">
        <f>'Master Book'!P167</f>
        <v>3</v>
      </c>
    </row>
    <row r="655" spans="1:9" ht="30" customHeight="1" x14ac:dyDescent="0.5">
      <c r="A655" s="73" t="str">
        <f>'Master Book'!E168</f>
        <v>Warranty reversing valve** Special Order</v>
      </c>
      <c r="B655" s="92">
        <f>'Master Book'!H168</f>
        <v>684.62021760154744</v>
      </c>
      <c r="C655" s="97">
        <f>'Master Book'!I168</f>
        <v>459.10764506769829</v>
      </c>
      <c r="D655" s="100">
        <f>'Master Book'!J168</f>
        <v>390.24149830754351</v>
      </c>
      <c r="E655" s="74" t="str">
        <f>'Master Book'!D168</f>
        <v>11405</v>
      </c>
      <c r="F655" s="76">
        <f>'Master Book'!F168</f>
        <v>1</v>
      </c>
      <c r="G655" s="114" t="s">
        <v>1131</v>
      </c>
      <c r="H655" s="121">
        <f>'Master Book'!P168</f>
        <v>1</v>
      </c>
    </row>
    <row r="656" spans="1:9" ht="30" customHeight="1" x14ac:dyDescent="0.5">
      <c r="A656" s="73" t="str">
        <f>'Master Book'!E169</f>
        <v>Warranty reversing valve coil** Special Order</v>
      </c>
      <c r="B656" s="92">
        <f>'Master Book'!H169</f>
        <v>376.35135880077371</v>
      </c>
      <c r="C656" s="97">
        <f>'Master Book'!I169</f>
        <v>253.59507253384916</v>
      </c>
      <c r="D656" s="100">
        <f>'Master Book'!J169</f>
        <v>215.55581165377177</v>
      </c>
      <c r="E656" s="74" t="str">
        <f>'Master Book'!D169</f>
        <v>11406</v>
      </c>
      <c r="F656" s="76">
        <f>'Master Book'!F169</f>
        <v>0.5</v>
      </c>
      <c r="G656" s="114" t="s">
        <v>1131</v>
      </c>
      <c r="H656" s="121">
        <f>'Master Book'!P169</f>
        <v>1</v>
      </c>
    </row>
    <row r="657" spans="1:8" ht="30" customHeight="1" x14ac:dyDescent="0.5">
      <c r="A657" s="73"/>
      <c r="B657" s="92"/>
      <c r="C657" s="97"/>
      <c r="D657" s="100"/>
      <c r="E657" s="74"/>
      <c r="F657" s="76"/>
      <c r="G657" s="114"/>
      <c r="H657" s="121"/>
    </row>
    <row r="658" spans="1:8" ht="30" customHeight="1" x14ac:dyDescent="0.5">
      <c r="A658" s="73"/>
      <c r="B658" s="92"/>
      <c r="C658" s="97"/>
      <c r="D658" s="100"/>
      <c r="E658" s="74"/>
      <c r="F658" s="76"/>
      <c r="G658" s="114"/>
      <c r="H658" s="121"/>
    </row>
    <row r="659" spans="1:8" ht="30" customHeight="1" x14ac:dyDescent="0.5">
      <c r="A659" s="73"/>
      <c r="B659" s="92"/>
      <c r="C659" s="97"/>
      <c r="D659" s="100"/>
      <c r="E659" s="74"/>
      <c r="F659" s="76"/>
      <c r="G659" s="114"/>
      <c r="H659" s="121"/>
    </row>
    <row r="660" spans="1:8" ht="30" customHeight="1" x14ac:dyDescent="0.5">
      <c r="A660" s="73"/>
      <c r="B660" s="92"/>
      <c r="C660" s="97"/>
      <c r="D660" s="100"/>
      <c r="E660" s="74"/>
      <c r="F660" s="76"/>
      <c r="G660" s="114"/>
      <c r="H660" s="121"/>
    </row>
    <row r="661" spans="1:8" ht="30" customHeight="1" x14ac:dyDescent="0.5">
      <c r="A661" s="73"/>
      <c r="B661" s="92"/>
      <c r="C661" s="97"/>
      <c r="D661" s="100"/>
      <c r="E661" s="74"/>
      <c r="F661" s="76"/>
      <c r="G661" s="114"/>
      <c r="H661" s="121"/>
    </row>
    <row r="662" spans="1:8" ht="30" customHeight="1" x14ac:dyDescent="0.5">
      <c r="A662" s="73"/>
      <c r="B662" s="92"/>
      <c r="C662" s="97"/>
      <c r="D662" s="100"/>
      <c r="E662" s="74"/>
      <c r="F662" s="76"/>
      <c r="G662" s="114"/>
      <c r="H662" s="121"/>
    </row>
    <row r="663" spans="1:8" ht="30" customHeight="1" x14ac:dyDescent="0.5">
      <c r="A663" s="73"/>
      <c r="B663" s="92"/>
      <c r="C663" s="97"/>
      <c r="D663" s="100"/>
      <c r="E663" s="74"/>
      <c r="F663" s="115"/>
      <c r="G663" s="116"/>
      <c r="H663" s="122"/>
    </row>
    <row r="664" spans="1:8" ht="30" customHeight="1" x14ac:dyDescent="0.5">
      <c r="A664" s="73"/>
      <c r="B664" s="92"/>
      <c r="C664" s="97"/>
      <c r="D664" s="100"/>
      <c r="E664" s="74"/>
      <c r="F664" s="76"/>
      <c r="G664" s="114"/>
      <c r="H664" s="121"/>
    </row>
    <row r="665" spans="1:8" ht="30" customHeight="1" x14ac:dyDescent="0.5">
      <c r="A665" s="73"/>
      <c r="B665" s="92"/>
      <c r="C665" s="97"/>
      <c r="D665" s="100"/>
      <c r="E665" s="74"/>
      <c r="F665" s="76"/>
      <c r="G665" s="114"/>
      <c r="H665" s="121"/>
    </row>
    <row r="666" spans="1:8" ht="30" customHeight="1" x14ac:dyDescent="0.5">
      <c r="A666" s="73"/>
      <c r="B666" s="92"/>
      <c r="C666" s="97"/>
      <c r="D666" s="100"/>
      <c r="E666" s="74"/>
      <c r="F666" s="76"/>
      <c r="G666" s="114"/>
      <c r="H666" s="121"/>
    </row>
    <row r="667" spans="1:8" ht="30" customHeight="1" x14ac:dyDescent="0.5">
      <c r="A667" s="73"/>
      <c r="B667" s="92"/>
      <c r="C667" s="97"/>
      <c r="D667" s="100"/>
      <c r="E667" s="74"/>
      <c r="F667" s="76"/>
      <c r="G667" s="114"/>
      <c r="H667" s="121"/>
    </row>
    <row r="668" spans="1:8" ht="30" customHeight="1" x14ac:dyDescent="0.5">
      <c r="A668" s="73"/>
      <c r="B668" s="92"/>
      <c r="C668" s="97"/>
      <c r="D668" s="100"/>
      <c r="E668" s="74"/>
      <c r="F668" s="76"/>
      <c r="G668" s="114"/>
      <c r="H668" s="121"/>
    </row>
    <row r="669" spans="1:8" ht="30" customHeight="1" x14ac:dyDescent="0.5">
      <c r="A669" s="73"/>
      <c r="B669" s="92"/>
      <c r="C669" s="97"/>
      <c r="D669" s="100"/>
      <c r="E669" s="74"/>
      <c r="F669" s="76"/>
      <c r="G669" s="114"/>
      <c r="H669" s="121"/>
    </row>
    <row r="670" spans="1:8" ht="30" customHeight="1" x14ac:dyDescent="0.5">
      <c r="A670" s="73"/>
      <c r="B670" s="92"/>
      <c r="C670" s="97"/>
      <c r="D670" s="100"/>
      <c r="E670" s="74"/>
      <c r="F670" s="76"/>
      <c r="G670" s="114"/>
      <c r="H670" s="121"/>
    </row>
    <row r="671" spans="1:8" ht="30" customHeight="1" x14ac:dyDescent="0.5">
      <c r="A671" s="73"/>
      <c r="B671" s="92"/>
      <c r="C671" s="97"/>
      <c r="D671" s="100"/>
      <c r="E671" s="74"/>
      <c r="F671" s="76"/>
      <c r="G671" s="114"/>
      <c r="H671" s="121"/>
    </row>
    <row r="672" spans="1:8" ht="30" customHeight="1" x14ac:dyDescent="0.5">
      <c r="A672" s="73"/>
      <c r="B672" s="92"/>
      <c r="C672" s="97"/>
      <c r="D672" s="100"/>
      <c r="E672" s="74"/>
      <c r="F672" s="115"/>
      <c r="G672" s="116"/>
      <c r="H672" s="122"/>
    </row>
    <row r="673" spans="1:8" ht="30" customHeight="1" x14ac:dyDescent="0.5">
      <c r="A673" s="73"/>
      <c r="B673" s="92"/>
      <c r="C673" s="97"/>
      <c r="D673" s="100"/>
      <c r="E673" s="74"/>
      <c r="F673" s="76"/>
      <c r="G673" s="114"/>
      <c r="H673" s="121"/>
    </row>
    <row r="674" spans="1:8" ht="30" customHeight="1" x14ac:dyDescent="0.5">
      <c r="A674" s="73"/>
      <c r="B674" s="92"/>
      <c r="C674" s="97"/>
      <c r="D674" s="100"/>
      <c r="E674" s="74"/>
      <c r="F674" s="76"/>
      <c r="G674" s="114"/>
      <c r="H674" s="121"/>
    </row>
    <row r="675" spans="1:8" ht="30" customHeight="1" x14ac:dyDescent="0.5">
      <c r="A675" s="73"/>
      <c r="B675" s="92"/>
      <c r="C675" s="97"/>
      <c r="D675" s="100"/>
      <c r="E675" s="74"/>
      <c r="F675" s="76"/>
      <c r="G675" s="114"/>
      <c r="H675" s="121"/>
    </row>
    <row r="676" spans="1:8" ht="30" customHeight="1" x14ac:dyDescent="0.5">
      <c r="A676" s="73"/>
      <c r="B676" s="92"/>
      <c r="C676" s="97"/>
      <c r="D676" s="100"/>
      <c r="E676" s="74"/>
      <c r="F676" s="76"/>
      <c r="G676" s="114"/>
      <c r="H676" s="121"/>
    </row>
    <row r="677" spans="1:8" ht="30" customHeight="1" x14ac:dyDescent="0.5">
      <c r="A677" s="73"/>
      <c r="B677" s="92"/>
      <c r="C677" s="97"/>
      <c r="D677" s="100"/>
      <c r="E677" s="75"/>
      <c r="F677" s="76"/>
      <c r="G677" s="77"/>
      <c r="H677" s="121"/>
    </row>
    <row r="678" spans="1:8" ht="30" customHeight="1" x14ac:dyDescent="0.5">
      <c r="A678" s="73"/>
      <c r="B678" s="92"/>
      <c r="C678" s="97"/>
      <c r="D678" s="100"/>
      <c r="E678" s="75"/>
      <c r="F678" s="76"/>
      <c r="G678" s="77"/>
      <c r="H678" s="121"/>
    </row>
    <row r="679" spans="1:8" ht="30" customHeight="1" x14ac:dyDescent="0.5">
      <c r="A679" s="73"/>
      <c r="B679" s="92"/>
      <c r="C679" s="97"/>
      <c r="D679" s="100"/>
      <c r="E679" s="75"/>
      <c r="F679" s="76"/>
      <c r="G679" s="77"/>
      <c r="H679" s="121"/>
    </row>
    <row r="680" spans="1:8" ht="30" customHeight="1" x14ac:dyDescent="0.5">
      <c r="A680" s="73"/>
      <c r="B680" s="92"/>
      <c r="C680" s="97"/>
      <c r="D680" s="100"/>
      <c r="E680" s="75"/>
      <c r="F680" s="76"/>
      <c r="G680" s="77"/>
      <c r="H680" s="121"/>
    </row>
    <row r="681" spans="1:8" ht="30" customHeight="1" x14ac:dyDescent="0.4">
      <c r="A681" s="71"/>
      <c r="B681" s="93"/>
      <c r="C681" s="98"/>
      <c r="D681" s="101"/>
      <c r="E681" s="72"/>
      <c r="F681" s="76"/>
      <c r="G681" s="77"/>
      <c r="H681" s="121"/>
    </row>
    <row r="682" spans="1:8" ht="30" customHeight="1" x14ac:dyDescent="0.4">
      <c r="A682" s="71"/>
      <c r="B682" s="93"/>
      <c r="C682" s="98"/>
      <c r="D682" s="101"/>
      <c r="E682" s="72"/>
      <c r="F682" s="76"/>
      <c r="G682" s="77"/>
      <c r="H682" s="121"/>
    </row>
    <row r="683" spans="1:8" ht="30" customHeight="1" x14ac:dyDescent="0.4">
      <c r="A683" s="71"/>
      <c r="B683" s="93"/>
      <c r="C683" s="98"/>
      <c r="D683" s="101"/>
      <c r="E683" s="72"/>
      <c r="F683" s="76"/>
      <c r="G683" s="77"/>
      <c r="H683" s="121"/>
    </row>
    <row r="684" spans="1:8" ht="30" customHeight="1" x14ac:dyDescent="0.4">
      <c r="A684" s="71"/>
      <c r="B684" s="93"/>
      <c r="C684" s="98"/>
      <c r="D684" s="101"/>
      <c r="E684" s="72"/>
      <c r="F684" s="76"/>
      <c r="G684" s="77"/>
      <c r="H684" s="121"/>
    </row>
    <row r="685" spans="1:8" ht="30" customHeight="1" x14ac:dyDescent="0.4">
      <c r="A685" s="71"/>
      <c r="B685" s="94"/>
      <c r="C685" s="94"/>
      <c r="D685" s="101"/>
      <c r="E685" s="72"/>
      <c r="F685" s="76"/>
      <c r="G685" s="77"/>
      <c r="H685" s="121"/>
    </row>
    <row r="686" spans="1:8" ht="30" customHeight="1" x14ac:dyDescent="0.4">
      <c r="A686" s="71"/>
      <c r="B686" s="94"/>
      <c r="C686" s="94"/>
      <c r="D686" s="101"/>
      <c r="E686" s="72"/>
      <c r="F686" s="76"/>
      <c r="G686" s="77"/>
      <c r="H686" s="121"/>
    </row>
    <row r="687" spans="1:8" ht="30" customHeight="1" x14ac:dyDescent="0.4">
      <c r="A687" s="79"/>
      <c r="B687" s="95"/>
      <c r="C687" s="95"/>
      <c r="D687" s="102"/>
      <c r="E687" s="80"/>
      <c r="F687" s="81"/>
      <c r="G687" s="82"/>
      <c r="H687" s="123"/>
    </row>
    <row r="688" spans="1:8" s="65" customFormat="1" ht="30" customHeight="1" x14ac:dyDescent="0.4">
      <c r="A688" s="83"/>
      <c r="B688" s="96"/>
      <c r="C688" s="96"/>
      <c r="D688" s="96"/>
      <c r="E688" s="84"/>
      <c r="F688" s="82"/>
      <c r="G688" s="82"/>
      <c r="H688" s="124"/>
    </row>
    <row r="689" spans="1:9" ht="38.25" customHeight="1" x14ac:dyDescent="0.25">
      <c r="A689" s="157" t="s">
        <v>360</v>
      </c>
      <c r="B689" s="157"/>
      <c r="C689" s="157"/>
      <c r="D689" s="157"/>
      <c r="E689" s="157"/>
      <c r="F689" s="157"/>
      <c r="G689" s="157"/>
      <c r="H689" s="157"/>
    </row>
    <row r="690" spans="1:9" ht="134.25" customHeight="1" x14ac:dyDescent="0.25">
      <c r="A690" s="158" t="s">
        <v>1635</v>
      </c>
      <c r="B690" s="158"/>
      <c r="C690" s="158"/>
      <c r="D690" s="158"/>
      <c r="E690" s="158"/>
      <c r="F690" s="158"/>
      <c r="G690" s="158"/>
      <c r="H690" s="158"/>
      <c r="I690" s="68"/>
    </row>
    <row r="691" spans="1:9" ht="41.25" customHeight="1" x14ac:dyDescent="0.9">
      <c r="A691" s="78" t="s">
        <v>1515</v>
      </c>
    </row>
    <row r="692" spans="1:9" ht="37.5" customHeight="1" x14ac:dyDescent="0.7">
      <c r="A692" s="159" t="s">
        <v>414</v>
      </c>
      <c r="B692" s="159"/>
      <c r="C692" s="159"/>
      <c r="D692" s="159"/>
      <c r="E692" s="159"/>
      <c r="F692" s="159"/>
      <c r="G692" s="159"/>
      <c r="H692" s="159"/>
    </row>
    <row r="693" spans="1:9" ht="18.75" customHeight="1" x14ac:dyDescent="0.4"/>
    <row r="694" spans="1:9" ht="55.5" customHeight="1" x14ac:dyDescent="0.25">
      <c r="A694" s="160" t="s">
        <v>1637</v>
      </c>
      <c r="B694" s="160"/>
      <c r="C694" s="160"/>
      <c r="D694" s="160"/>
      <c r="E694" s="160"/>
      <c r="F694" s="160"/>
      <c r="G694" s="160"/>
      <c r="H694" s="160"/>
    </row>
    <row r="696" spans="1:9" ht="30" customHeight="1" x14ac:dyDescent="0.4">
      <c r="A696" s="69" t="s">
        <v>357</v>
      </c>
      <c r="B696" s="91" t="s">
        <v>267</v>
      </c>
      <c r="C696" s="91" t="s">
        <v>721</v>
      </c>
      <c r="D696" s="99" t="s">
        <v>358</v>
      </c>
      <c r="E696" s="70" t="s">
        <v>359</v>
      </c>
      <c r="F696" s="161" t="s">
        <v>256</v>
      </c>
      <c r="G696" s="161"/>
      <c r="H696" s="161"/>
    </row>
    <row r="697" spans="1:9" ht="30" customHeight="1" x14ac:dyDescent="0.5">
      <c r="A697" s="73" t="str">
        <f>'Master Book'!E170</f>
        <v>Replace suction accumulator** Special Order</v>
      </c>
      <c r="B697" s="92">
        <f>'Master Book'!H170</f>
        <v>921.4877176015475</v>
      </c>
      <c r="C697" s="97">
        <f>'Master Book'!I170</f>
        <v>695.97514506769835</v>
      </c>
      <c r="D697" s="100">
        <f>'Master Book'!J170</f>
        <v>591.57887330754363</v>
      </c>
      <c r="E697" s="74" t="str">
        <f>'Master Book'!D170</f>
        <v>11501</v>
      </c>
      <c r="F697" s="76">
        <f>'Master Book'!F170</f>
        <v>1</v>
      </c>
      <c r="G697" s="114" t="s">
        <v>1131</v>
      </c>
      <c r="H697" s="121">
        <f>'Master Book'!P170</f>
        <v>60</v>
      </c>
    </row>
    <row r="698" spans="1:9" ht="30" customHeight="1" x14ac:dyDescent="0.5">
      <c r="A698" s="73" t="str">
        <f>'Master Book'!E171</f>
        <v>Warranty suction line accumulator** Special Order</v>
      </c>
      <c r="B698" s="92">
        <f>'Master Book'!H171</f>
        <v>692.70271760154742</v>
      </c>
      <c r="C698" s="97">
        <f>'Master Book'!I171</f>
        <v>467.19014506769832</v>
      </c>
      <c r="D698" s="100">
        <f>'Master Book'!J171</f>
        <v>397.11162330754354</v>
      </c>
      <c r="E698" s="74" t="str">
        <f>'Master Book'!D171</f>
        <v>11502</v>
      </c>
      <c r="F698" s="76">
        <f>'Master Book'!F171</f>
        <v>1</v>
      </c>
      <c r="G698" s="114" t="s">
        <v>1131</v>
      </c>
      <c r="H698" s="121">
        <f>'Master Book'!P171</f>
        <v>2</v>
      </c>
    </row>
    <row r="699" spans="1:9" ht="30" customHeight="1" x14ac:dyDescent="0.5">
      <c r="A699" s="73"/>
      <c r="B699" s="92"/>
      <c r="C699" s="97"/>
      <c r="D699" s="100"/>
      <c r="E699" s="74"/>
      <c r="F699" s="76"/>
      <c r="G699" s="114"/>
      <c r="H699" s="121"/>
    </row>
    <row r="700" spans="1:9" ht="30" customHeight="1" x14ac:dyDescent="0.5">
      <c r="A700" s="73"/>
      <c r="B700" s="92"/>
      <c r="C700" s="97"/>
      <c r="D700" s="100"/>
      <c r="E700" s="74"/>
      <c r="F700" s="76"/>
      <c r="G700" s="114"/>
      <c r="H700" s="121"/>
    </row>
    <row r="701" spans="1:9" ht="30" customHeight="1" x14ac:dyDescent="0.5">
      <c r="A701" s="73"/>
      <c r="B701" s="92"/>
      <c r="C701" s="97"/>
      <c r="D701" s="100"/>
      <c r="E701" s="74"/>
      <c r="F701" s="76"/>
      <c r="G701" s="114"/>
      <c r="H701" s="121"/>
    </row>
    <row r="702" spans="1:9" ht="30" customHeight="1" x14ac:dyDescent="0.5">
      <c r="A702" s="73"/>
      <c r="B702" s="92"/>
      <c r="C702" s="97"/>
      <c r="D702" s="100"/>
      <c r="E702" s="74"/>
      <c r="F702" s="76"/>
      <c r="G702" s="114"/>
      <c r="H702" s="121"/>
    </row>
    <row r="703" spans="1:9" ht="30" customHeight="1" x14ac:dyDescent="0.5">
      <c r="A703" s="73"/>
      <c r="B703" s="92"/>
      <c r="C703" s="97"/>
      <c r="D703" s="100"/>
      <c r="E703" s="74"/>
      <c r="F703" s="76"/>
      <c r="G703" s="114"/>
      <c r="H703" s="121"/>
    </row>
    <row r="704" spans="1:9" ht="30" customHeight="1" x14ac:dyDescent="0.5">
      <c r="A704" s="73"/>
      <c r="B704" s="92"/>
      <c r="C704" s="97"/>
      <c r="D704" s="100"/>
      <c r="E704" s="74"/>
      <c r="F704" s="76"/>
      <c r="G704" s="114"/>
      <c r="H704" s="121"/>
    </row>
    <row r="705" spans="1:8" ht="30" customHeight="1" x14ac:dyDescent="0.5">
      <c r="A705" s="73"/>
      <c r="B705" s="92"/>
      <c r="C705" s="97"/>
      <c r="D705" s="100"/>
      <c r="E705" s="74"/>
      <c r="F705" s="76"/>
      <c r="G705" s="114"/>
      <c r="H705" s="121"/>
    </row>
    <row r="706" spans="1:8" ht="30" customHeight="1" x14ac:dyDescent="0.5">
      <c r="A706" s="73"/>
      <c r="B706" s="92"/>
      <c r="C706" s="97"/>
      <c r="D706" s="100"/>
      <c r="E706" s="74"/>
      <c r="F706" s="76"/>
      <c r="G706" s="114"/>
      <c r="H706" s="121"/>
    </row>
    <row r="707" spans="1:8" ht="30" customHeight="1" x14ac:dyDescent="0.5">
      <c r="A707" s="73"/>
      <c r="B707" s="92"/>
      <c r="C707" s="97"/>
      <c r="D707" s="100"/>
      <c r="E707" s="74"/>
      <c r="F707" s="115"/>
      <c r="G707" s="116"/>
      <c r="H707" s="122"/>
    </row>
    <row r="708" spans="1:8" ht="30" customHeight="1" x14ac:dyDescent="0.5">
      <c r="A708" s="73"/>
      <c r="B708" s="92"/>
      <c r="C708" s="97"/>
      <c r="D708" s="100"/>
      <c r="E708" s="74"/>
      <c r="F708" s="76"/>
      <c r="G708" s="114"/>
      <c r="H708" s="121"/>
    </row>
    <row r="709" spans="1:8" ht="30" customHeight="1" x14ac:dyDescent="0.5">
      <c r="A709" s="73"/>
      <c r="B709" s="92"/>
      <c r="C709" s="97"/>
      <c r="D709" s="100"/>
      <c r="E709" s="74"/>
      <c r="F709" s="115"/>
      <c r="G709" s="116"/>
      <c r="H709" s="122"/>
    </row>
    <row r="710" spans="1:8" ht="30" customHeight="1" x14ac:dyDescent="0.5">
      <c r="A710" s="73"/>
      <c r="B710" s="92"/>
      <c r="C710" s="97"/>
      <c r="D710" s="100"/>
      <c r="E710" s="74"/>
      <c r="F710" s="76"/>
      <c r="G710" s="114"/>
      <c r="H710" s="121"/>
    </row>
    <row r="711" spans="1:8" ht="30" customHeight="1" x14ac:dyDescent="0.5">
      <c r="A711" s="73"/>
      <c r="B711" s="92"/>
      <c r="C711" s="97"/>
      <c r="D711" s="100"/>
      <c r="E711" s="74"/>
      <c r="F711" s="76"/>
      <c r="G711" s="114"/>
      <c r="H711" s="121"/>
    </row>
    <row r="712" spans="1:8" ht="30" customHeight="1" x14ac:dyDescent="0.5">
      <c r="A712" s="73"/>
      <c r="B712" s="92"/>
      <c r="C712" s="97"/>
      <c r="D712" s="100"/>
      <c r="E712" s="74"/>
      <c r="F712" s="76"/>
      <c r="G712" s="114"/>
      <c r="H712" s="121"/>
    </row>
    <row r="713" spans="1:8" ht="30" customHeight="1" x14ac:dyDescent="0.5">
      <c r="A713" s="73"/>
      <c r="B713" s="92"/>
      <c r="C713" s="97"/>
      <c r="D713" s="100"/>
      <c r="E713" s="74"/>
      <c r="F713" s="76"/>
      <c r="G713" s="114"/>
      <c r="H713" s="121"/>
    </row>
    <row r="714" spans="1:8" ht="30" customHeight="1" x14ac:dyDescent="0.5">
      <c r="A714" s="73"/>
      <c r="B714" s="92"/>
      <c r="C714" s="97"/>
      <c r="D714" s="100"/>
      <c r="E714" s="74"/>
      <c r="F714" s="76"/>
      <c r="G714" s="114"/>
      <c r="H714" s="121"/>
    </row>
    <row r="715" spans="1:8" ht="30" customHeight="1" x14ac:dyDescent="0.5">
      <c r="A715" s="73"/>
      <c r="B715" s="92"/>
      <c r="C715" s="97"/>
      <c r="D715" s="100"/>
      <c r="E715" s="74"/>
      <c r="F715" s="76"/>
      <c r="G715" s="114"/>
      <c r="H715" s="121"/>
    </row>
    <row r="716" spans="1:8" ht="30" customHeight="1" x14ac:dyDescent="0.5">
      <c r="A716" s="73"/>
      <c r="B716" s="92"/>
      <c r="C716" s="97"/>
      <c r="D716" s="100"/>
      <c r="E716" s="74"/>
      <c r="F716" s="76"/>
      <c r="G716" s="114"/>
      <c r="H716" s="121"/>
    </row>
    <row r="717" spans="1:8" ht="30" customHeight="1" x14ac:dyDescent="0.5">
      <c r="A717" s="73"/>
      <c r="B717" s="92"/>
      <c r="C717" s="97"/>
      <c r="D717" s="100"/>
      <c r="E717" s="74"/>
      <c r="F717" s="76"/>
      <c r="G717" s="114"/>
      <c r="H717" s="121"/>
    </row>
    <row r="718" spans="1:8" ht="30" customHeight="1" x14ac:dyDescent="0.5">
      <c r="A718" s="73"/>
      <c r="B718" s="92"/>
      <c r="C718" s="97"/>
      <c r="D718" s="100"/>
      <c r="E718" s="74"/>
      <c r="F718" s="115"/>
      <c r="G718" s="116"/>
      <c r="H718" s="122"/>
    </row>
    <row r="719" spans="1:8" ht="30" customHeight="1" x14ac:dyDescent="0.5">
      <c r="A719" s="73"/>
      <c r="B719" s="92"/>
      <c r="C719" s="97"/>
      <c r="D719" s="100"/>
      <c r="E719" s="74"/>
      <c r="F719" s="76"/>
      <c r="G719" s="114"/>
      <c r="H719" s="121"/>
    </row>
    <row r="720" spans="1:8" ht="30" customHeight="1" x14ac:dyDescent="0.5">
      <c r="A720" s="73"/>
      <c r="B720" s="92"/>
      <c r="C720" s="97"/>
      <c r="D720" s="100"/>
      <c r="E720" s="74"/>
      <c r="F720" s="76"/>
      <c r="G720" s="114"/>
      <c r="H720" s="121"/>
    </row>
    <row r="721" spans="1:9" ht="30" customHeight="1" x14ac:dyDescent="0.5">
      <c r="A721" s="73"/>
      <c r="B721" s="92"/>
      <c r="C721" s="97"/>
      <c r="D721" s="100"/>
      <c r="E721" s="74"/>
      <c r="F721" s="76"/>
      <c r="G721" s="114"/>
      <c r="H721" s="121"/>
    </row>
    <row r="722" spans="1:9" ht="30" customHeight="1" x14ac:dyDescent="0.5">
      <c r="A722" s="73"/>
      <c r="B722" s="92"/>
      <c r="C722" s="97"/>
      <c r="D722" s="100"/>
      <c r="E722" s="74"/>
      <c r="F722" s="76"/>
      <c r="G722" s="114"/>
      <c r="H722" s="121"/>
    </row>
    <row r="723" spans="1:9" ht="30" customHeight="1" x14ac:dyDescent="0.5">
      <c r="A723" s="73"/>
      <c r="B723" s="92"/>
      <c r="C723" s="97"/>
      <c r="D723" s="100"/>
      <c r="E723" s="75"/>
      <c r="F723" s="76"/>
      <c r="G723" s="77"/>
      <c r="H723" s="121"/>
    </row>
    <row r="724" spans="1:9" ht="30" customHeight="1" x14ac:dyDescent="0.5">
      <c r="A724" s="73"/>
      <c r="B724" s="92"/>
      <c r="C724" s="97"/>
      <c r="D724" s="100"/>
      <c r="E724" s="75"/>
      <c r="F724" s="76"/>
      <c r="G724" s="77"/>
      <c r="H724" s="121"/>
    </row>
    <row r="725" spans="1:9" ht="30" customHeight="1" x14ac:dyDescent="0.5">
      <c r="A725" s="73"/>
      <c r="B725" s="92"/>
      <c r="C725" s="97"/>
      <c r="D725" s="100"/>
      <c r="E725" s="75"/>
      <c r="F725" s="76"/>
      <c r="G725" s="77"/>
      <c r="H725" s="121"/>
    </row>
    <row r="726" spans="1:9" ht="30" customHeight="1" x14ac:dyDescent="0.5">
      <c r="A726" s="73"/>
      <c r="B726" s="92"/>
      <c r="C726" s="97"/>
      <c r="D726" s="100"/>
      <c r="E726" s="75"/>
      <c r="F726" s="76"/>
      <c r="G726" s="77"/>
      <c r="H726" s="121"/>
    </row>
    <row r="727" spans="1:9" ht="30" customHeight="1" x14ac:dyDescent="0.4">
      <c r="A727" s="71"/>
      <c r="B727" s="93"/>
      <c r="C727" s="98"/>
      <c r="D727" s="101"/>
      <c r="E727" s="72"/>
      <c r="F727" s="76"/>
      <c r="G727" s="77"/>
      <c r="H727" s="121"/>
    </row>
    <row r="728" spans="1:9" ht="30" customHeight="1" x14ac:dyDescent="0.4">
      <c r="A728" s="71"/>
      <c r="B728" s="93"/>
      <c r="C728" s="98"/>
      <c r="D728" s="101"/>
      <c r="E728" s="72"/>
      <c r="F728" s="76"/>
      <c r="G728" s="77"/>
      <c r="H728" s="121"/>
    </row>
    <row r="729" spans="1:9" ht="30" customHeight="1" x14ac:dyDescent="0.4">
      <c r="A729" s="71"/>
      <c r="B729" s="93"/>
      <c r="C729" s="98"/>
      <c r="D729" s="101"/>
      <c r="E729" s="72"/>
      <c r="F729" s="76"/>
      <c r="G729" s="77"/>
      <c r="H729" s="121"/>
    </row>
    <row r="730" spans="1:9" ht="30" customHeight="1" x14ac:dyDescent="0.4">
      <c r="A730" s="71"/>
      <c r="B730" s="93"/>
      <c r="C730" s="98"/>
      <c r="D730" s="101"/>
      <c r="E730" s="72"/>
      <c r="F730" s="76"/>
      <c r="G730" s="77"/>
      <c r="H730" s="121"/>
    </row>
    <row r="731" spans="1:9" ht="30" customHeight="1" x14ac:dyDescent="0.4">
      <c r="A731" s="71"/>
      <c r="B731" s="94"/>
      <c r="C731" s="94"/>
      <c r="D731" s="101"/>
      <c r="E731" s="72"/>
      <c r="F731" s="76"/>
      <c r="G731" s="77"/>
      <c r="H731" s="121"/>
    </row>
    <row r="732" spans="1:9" ht="30" customHeight="1" x14ac:dyDescent="0.4">
      <c r="A732" s="71"/>
      <c r="B732" s="94"/>
      <c r="C732" s="94"/>
      <c r="D732" s="101"/>
      <c r="E732" s="72"/>
      <c r="F732" s="76"/>
      <c r="G732" s="77"/>
      <c r="H732" s="121"/>
    </row>
    <row r="733" spans="1:9" ht="30" customHeight="1" x14ac:dyDescent="0.4">
      <c r="A733" s="79"/>
      <c r="B733" s="95"/>
      <c r="C733" s="95"/>
      <c r="D733" s="102"/>
      <c r="E733" s="80"/>
      <c r="F733" s="81"/>
      <c r="G733" s="82"/>
      <c r="H733" s="123"/>
    </row>
    <row r="734" spans="1:9" s="65" customFormat="1" ht="30" customHeight="1" x14ac:dyDescent="0.4">
      <c r="A734" s="83"/>
      <c r="B734" s="96"/>
      <c r="C734" s="96"/>
      <c r="D734" s="96"/>
      <c r="E734" s="84"/>
      <c r="F734" s="82"/>
      <c r="G734" s="82"/>
      <c r="H734" s="124"/>
    </row>
    <row r="735" spans="1:9" ht="38.25" customHeight="1" x14ac:dyDescent="0.25">
      <c r="A735" s="157" t="s">
        <v>360</v>
      </c>
      <c r="B735" s="157"/>
      <c r="C735" s="157"/>
      <c r="D735" s="157"/>
      <c r="E735" s="157"/>
      <c r="F735" s="157"/>
      <c r="G735" s="157"/>
      <c r="H735" s="157"/>
    </row>
    <row r="736" spans="1:9" ht="134.25" customHeight="1" x14ac:dyDescent="0.25">
      <c r="A736" s="158" t="s">
        <v>1635</v>
      </c>
      <c r="B736" s="158"/>
      <c r="C736" s="158"/>
      <c r="D736" s="158"/>
      <c r="E736" s="158"/>
      <c r="F736" s="158"/>
      <c r="G736" s="158"/>
      <c r="H736" s="158"/>
      <c r="I736" s="68"/>
    </row>
    <row r="737" spans="1:8" ht="41.25" customHeight="1" x14ac:dyDescent="0.9">
      <c r="A737" s="78" t="s">
        <v>1516</v>
      </c>
    </row>
    <row r="738" spans="1:8" ht="37.5" customHeight="1" x14ac:dyDescent="0.7">
      <c r="A738" s="159" t="s">
        <v>415</v>
      </c>
      <c r="B738" s="159"/>
      <c r="C738" s="159"/>
      <c r="D738" s="159"/>
      <c r="E738" s="159"/>
      <c r="F738" s="159"/>
      <c r="G738" s="159"/>
      <c r="H738" s="159"/>
    </row>
    <row r="739" spans="1:8" ht="18.75" customHeight="1" x14ac:dyDescent="0.4"/>
    <row r="740" spans="1:8" ht="55.5" customHeight="1" x14ac:dyDescent="0.25">
      <c r="A740" s="160" t="s">
        <v>1637</v>
      </c>
      <c r="B740" s="160"/>
      <c r="C740" s="160"/>
      <c r="D740" s="160"/>
      <c r="E740" s="160"/>
      <c r="F740" s="160"/>
      <c r="G740" s="160"/>
      <c r="H740" s="160"/>
    </row>
    <row r="742" spans="1:8" ht="30" customHeight="1" x14ac:dyDescent="0.4">
      <c r="A742" s="69" t="s">
        <v>357</v>
      </c>
      <c r="B742" s="91" t="s">
        <v>267</v>
      </c>
      <c r="C742" s="91" t="s">
        <v>721</v>
      </c>
      <c r="D742" s="99" t="s">
        <v>358</v>
      </c>
      <c r="E742" s="70" t="s">
        <v>359</v>
      </c>
      <c r="F742" s="161" t="s">
        <v>256</v>
      </c>
      <c r="G742" s="161"/>
      <c r="H742" s="161"/>
    </row>
    <row r="743" spans="1:8" ht="30" customHeight="1" x14ac:dyDescent="0.5">
      <c r="A743" s="73" t="str">
        <f>'Master Book'!E172</f>
        <v>40VA multivolt transformer w/ built in breaker</v>
      </c>
      <c r="B743" s="92">
        <f>'Master Book'!H172</f>
        <v>384.50635880077374</v>
      </c>
      <c r="C743" s="97">
        <f>'Master Book'!I172</f>
        <v>281.75007253384916</v>
      </c>
      <c r="D743" s="100">
        <f>'Master Book'!J172</f>
        <v>239.48756165377179</v>
      </c>
      <c r="E743" s="74" t="str">
        <f>'Master Book'!D172</f>
        <v>11601</v>
      </c>
      <c r="F743" s="76">
        <f>'Master Book'!F172</f>
        <v>0.5</v>
      </c>
      <c r="G743" s="114" t="s">
        <v>1131</v>
      </c>
      <c r="H743" s="121">
        <f>'Master Book'!P172</f>
        <v>15</v>
      </c>
    </row>
    <row r="744" spans="1:8" ht="30" customHeight="1" x14ac:dyDescent="0.5">
      <c r="A744" s="73" t="str">
        <f>'Master Book'!E173</f>
        <v>75VA transformer Special Order</v>
      </c>
      <c r="B744" s="92">
        <f>'Master Book'!H173</f>
        <v>572.39385880077373</v>
      </c>
      <c r="C744" s="97">
        <f>'Master Book'!I173</f>
        <v>449.63757253384915</v>
      </c>
      <c r="D744" s="100">
        <f>'Master Book'!J173</f>
        <v>382.19193665377179</v>
      </c>
      <c r="E744" s="74" t="str">
        <f>'Master Book'!D173</f>
        <v>11602</v>
      </c>
      <c r="F744" s="76">
        <f>'Master Book'!F173</f>
        <v>0.5</v>
      </c>
      <c r="G744" s="114" t="s">
        <v>1131</v>
      </c>
      <c r="H744" s="121">
        <f>'Master Book'!P173</f>
        <v>50</v>
      </c>
    </row>
    <row r="745" spans="1:8" ht="30" customHeight="1" x14ac:dyDescent="0.5">
      <c r="A745" s="73" t="str">
        <f>'Master Book'!E174</f>
        <v>Add in-line fuse</v>
      </c>
      <c r="B745" s="92">
        <f>'Master Book'!H174</f>
        <v>184.54692940038686</v>
      </c>
      <c r="C745" s="97">
        <f>'Master Book'!I174</f>
        <v>133.16878626692457</v>
      </c>
      <c r="D745" s="100">
        <f>'Master Book'!J174</f>
        <v>113.19346832688588</v>
      </c>
      <c r="E745" s="74" t="str">
        <f>'Master Book'!D174</f>
        <v>11603</v>
      </c>
      <c r="F745" s="76">
        <f>'Master Book'!F174</f>
        <v>0.25</v>
      </c>
      <c r="G745" s="114" t="s">
        <v>1131</v>
      </c>
      <c r="H745" s="121">
        <f>'Master Book'!P174</f>
        <v>5</v>
      </c>
    </row>
    <row r="746" spans="1:8" ht="30" customHeight="1" x14ac:dyDescent="0.5">
      <c r="A746" s="73" t="str">
        <f>'Master Book'!E175</f>
        <v>Warranty transformer</v>
      </c>
      <c r="B746" s="92">
        <f>'Master Book'!H175</f>
        <v>308.26885880077373</v>
      </c>
      <c r="C746" s="97">
        <f>'Master Book'!I175</f>
        <v>205.51257253384915</v>
      </c>
      <c r="D746" s="100">
        <f>'Master Book'!J175</f>
        <v>174.68568665377177</v>
      </c>
      <c r="E746" s="74" t="str">
        <f>'Master Book'!D175</f>
        <v>11604</v>
      </c>
      <c r="F746" s="76">
        <f>'Master Book'!F175</f>
        <v>0.5</v>
      </c>
      <c r="G746" s="114" t="s">
        <v>1131</v>
      </c>
      <c r="H746" s="121">
        <f>'Master Book'!P175</f>
        <v>0</v>
      </c>
    </row>
    <row r="747" spans="1:8" ht="30" customHeight="1" x14ac:dyDescent="0.5">
      <c r="A747" s="73"/>
      <c r="B747" s="92"/>
      <c r="C747" s="97"/>
      <c r="D747" s="100"/>
      <c r="E747" s="74"/>
      <c r="F747" s="76"/>
      <c r="G747" s="114"/>
      <c r="H747" s="121"/>
    </row>
    <row r="748" spans="1:8" ht="30" customHeight="1" x14ac:dyDescent="0.5">
      <c r="A748" s="73"/>
      <c r="B748" s="92"/>
      <c r="C748" s="97"/>
      <c r="D748" s="100"/>
      <c r="E748" s="74"/>
      <c r="F748" s="76"/>
      <c r="G748" s="114"/>
      <c r="H748" s="121"/>
    </row>
    <row r="749" spans="1:8" ht="30" customHeight="1" x14ac:dyDescent="0.5">
      <c r="A749" s="73"/>
      <c r="B749" s="92"/>
      <c r="C749" s="97"/>
      <c r="D749" s="100"/>
      <c r="E749" s="74"/>
      <c r="F749" s="76"/>
      <c r="G749" s="114"/>
      <c r="H749" s="121"/>
    </row>
    <row r="750" spans="1:8" ht="30" customHeight="1" x14ac:dyDescent="0.5">
      <c r="A750" s="73"/>
      <c r="B750" s="92"/>
      <c r="C750" s="97"/>
      <c r="D750" s="100"/>
      <c r="E750" s="74"/>
      <c r="F750" s="76"/>
      <c r="G750" s="114"/>
      <c r="H750" s="121"/>
    </row>
    <row r="751" spans="1:8" ht="30" customHeight="1" x14ac:dyDescent="0.5">
      <c r="A751" s="73"/>
      <c r="B751" s="92"/>
      <c r="C751" s="97"/>
      <c r="D751" s="100"/>
      <c r="E751" s="74"/>
      <c r="F751" s="76"/>
      <c r="G751" s="114"/>
      <c r="H751" s="121"/>
    </row>
    <row r="752" spans="1:8" ht="30" customHeight="1" x14ac:dyDescent="0.5">
      <c r="A752" s="73"/>
      <c r="B752" s="92"/>
      <c r="C752" s="97"/>
      <c r="D752" s="100"/>
      <c r="E752" s="74"/>
      <c r="F752" s="76"/>
      <c r="G752" s="114"/>
      <c r="H752" s="121"/>
    </row>
    <row r="753" spans="1:8" ht="30" customHeight="1" x14ac:dyDescent="0.5">
      <c r="A753" s="73"/>
      <c r="B753" s="92"/>
      <c r="C753" s="97"/>
      <c r="D753" s="100"/>
      <c r="E753" s="74"/>
      <c r="F753" s="115"/>
      <c r="G753" s="116"/>
      <c r="H753" s="122"/>
    </row>
    <row r="754" spans="1:8" ht="30" customHeight="1" x14ac:dyDescent="0.5">
      <c r="A754" s="73"/>
      <c r="B754" s="92"/>
      <c r="C754" s="97"/>
      <c r="D754" s="100"/>
      <c r="E754" s="74"/>
      <c r="F754" s="76"/>
      <c r="G754" s="114"/>
      <c r="H754" s="121"/>
    </row>
    <row r="755" spans="1:8" ht="30" customHeight="1" x14ac:dyDescent="0.5">
      <c r="A755" s="73"/>
      <c r="B755" s="92"/>
      <c r="C755" s="97"/>
      <c r="D755" s="100"/>
      <c r="E755" s="74"/>
      <c r="F755" s="115"/>
      <c r="G755" s="116"/>
      <c r="H755" s="122"/>
    </row>
    <row r="756" spans="1:8" ht="30" customHeight="1" x14ac:dyDescent="0.5">
      <c r="A756" s="73"/>
      <c r="B756" s="92"/>
      <c r="C756" s="97"/>
      <c r="D756" s="100"/>
      <c r="E756" s="74"/>
      <c r="F756" s="76"/>
      <c r="G756" s="114"/>
      <c r="H756" s="121"/>
    </row>
    <row r="757" spans="1:8" ht="30" customHeight="1" x14ac:dyDescent="0.5">
      <c r="A757" s="73"/>
      <c r="B757" s="92"/>
      <c r="C757" s="97"/>
      <c r="D757" s="100"/>
      <c r="E757" s="74"/>
      <c r="F757" s="76"/>
      <c r="G757" s="114"/>
      <c r="H757" s="121"/>
    </row>
    <row r="758" spans="1:8" ht="30" customHeight="1" x14ac:dyDescent="0.5">
      <c r="A758" s="73"/>
      <c r="B758" s="92"/>
      <c r="C758" s="97"/>
      <c r="D758" s="100"/>
      <c r="E758" s="74"/>
      <c r="F758" s="76"/>
      <c r="G758" s="114"/>
      <c r="H758" s="121"/>
    </row>
    <row r="759" spans="1:8" ht="30" customHeight="1" x14ac:dyDescent="0.5">
      <c r="A759" s="73"/>
      <c r="B759" s="92"/>
      <c r="C759" s="97"/>
      <c r="D759" s="100"/>
      <c r="E759" s="74"/>
      <c r="F759" s="76"/>
      <c r="G759" s="114"/>
      <c r="H759" s="121"/>
    </row>
    <row r="760" spans="1:8" ht="30" customHeight="1" x14ac:dyDescent="0.5">
      <c r="A760" s="73"/>
      <c r="B760" s="92"/>
      <c r="C760" s="97"/>
      <c r="D760" s="100"/>
      <c r="E760" s="74"/>
      <c r="F760" s="76"/>
      <c r="G760" s="114"/>
      <c r="H760" s="121"/>
    </row>
    <row r="761" spans="1:8" ht="30" customHeight="1" x14ac:dyDescent="0.5">
      <c r="A761" s="73"/>
      <c r="B761" s="92"/>
      <c r="C761" s="97"/>
      <c r="D761" s="100"/>
      <c r="E761" s="74"/>
      <c r="F761" s="76"/>
      <c r="G761" s="114"/>
      <c r="H761" s="121"/>
    </row>
    <row r="762" spans="1:8" ht="30" customHeight="1" x14ac:dyDescent="0.5">
      <c r="A762" s="73"/>
      <c r="B762" s="92"/>
      <c r="C762" s="97"/>
      <c r="D762" s="100"/>
      <c r="E762" s="74"/>
      <c r="F762" s="76"/>
      <c r="G762" s="114"/>
      <c r="H762" s="121"/>
    </row>
    <row r="763" spans="1:8" ht="30" customHeight="1" x14ac:dyDescent="0.5">
      <c r="A763" s="73"/>
      <c r="B763" s="92"/>
      <c r="C763" s="97"/>
      <c r="D763" s="100"/>
      <c r="E763" s="74"/>
      <c r="F763" s="76"/>
      <c r="G763" s="114"/>
      <c r="H763" s="121"/>
    </row>
    <row r="764" spans="1:8" ht="30" customHeight="1" x14ac:dyDescent="0.5">
      <c r="A764" s="73"/>
      <c r="B764" s="92"/>
      <c r="C764" s="97"/>
      <c r="D764" s="100"/>
      <c r="E764" s="74"/>
      <c r="F764" s="115"/>
      <c r="G764" s="116"/>
      <c r="H764" s="122"/>
    </row>
    <row r="765" spans="1:8" ht="30" customHeight="1" x14ac:dyDescent="0.5">
      <c r="A765" s="73"/>
      <c r="B765" s="92"/>
      <c r="C765" s="97"/>
      <c r="D765" s="100"/>
      <c r="E765" s="74"/>
      <c r="F765" s="76"/>
      <c r="G765" s="114"/>
      <c r="H765" s="121"/>
    </row>
    <row r="766" spans="1:8" ht="30" customHeight="1" x14ac:dyDescent="0.5">
      <c r="A766" s="73"/>
      <c r="B766" s="92"/>
      <c r="C766" s="97"/>
      <c r="D766" s="100"/>
      <c r="E766" s="74"/>
      <c r="F766" s="76"/>
      <c r="G766" s="114"/>
      <c r="H766" s="121"/>
    </row>
    <row r="767" spans="1:8" ht="30" customHeight="1" x14ac:dyDescent="0.5">
      <c r="A767" s="73"/>
      <c r="B767" s="92"/>
      <c r="C767" s="97"/>
      <c r="D767" s="100"/>
      <c r="E767" s="74"/>
      <c r="F767" s="76"/>
      <c r="G767" s="114"/>
      <c r="H767" s="121"/>
    </row>
    <row r="768" spans="1:8" ht="30" customHeight="1" x14ac:dyDescent="0.5">
      <c r="A768" s="73"/>
      <c r="B768" s="92"/>
      <c r="C768" s="97"/>
      <c r="D768" s="100"/>
      <c r="E768" s="74"/>
      <c r="F768" s="76"/>
      <c r="G768" s="114"/>
      <c r="H768" s="121"/>
    </row>
    <row r="769" spans="1:9" ht="30" customHeight="1" x14ac:dyDescent="0.5">
      <c r="A769" s="73"/>
      <c r="B769" s="92"/>
      <c r="C769" s="97"/>
      <c r="D769" s="100"/>
      <c r="E769" s="75"/>
      <c r="F769" s="76"/>
      <c r="G769" s="77"/>
      <c r="H769" s="121"/>
    </row>
    <row r="770" spans="1:9" ht="30" customHeight="1" x14ac:dyDescent="0.5">
      <c r="A770" s="73"/>
      <c r="B770" s="92"/>
      <c r="C770" s="97"/>
      <c r="D770" s="100"/>
      <c r="E770" s="75"/>
      <c r="F770" s="76"/>
      <c r="G770" s="77"/>
      <c r="H770" s="121"/>
    </row>
    <row r="771" spans="1:9" ht="30" customHeight="1" x14ac:dyDescent="0.5">
      <c r="A771" s="73"/>
      <c r="B771" s="92"/>
      <c r="C771" s="97"/>
      <c r="D771" s="100"/>
      <c r="E771" s="75"/>
      <c r="F771" s="76"/>
      <c r="G771" s="77"/>
      <c r="H771" s="121"/>
    </row>
    <row r="772" spans="1:9" ht="30" customHeight="1" x14ac:dyDescent="0.5">
      <c r="A772" s="73"/>
      <c r="B772" s="92"/>
      <c r="C772" s="97"/>
      <c r="D772" s="100"/>
      <c r="E772" s="75"/>
      <c r="F772" s="76"/>
      <c r="G772" s="77"/>
      <c r="H772" s="121"/>
    </row>
    <row r="773" spans="1:9" ht="30" customHeight="1" x14ac:dyDescent="0.4">
      <c r="A773" s="71"/>
      <c r="B773" s="93"/>
      <c r="C773" s="98"/>
      <c r="D773" s="101"/>
      <c r="E773" s="72"/>
      <c r="F773" s="76"/>
      <c r="G773" s="77"/>
      <c r="H773" s="121"/>
    </row>
    <row r="774" spans="1:9" ht="30" customHeight="1" x14ac:dyDescent="0.4">
      <c r="A774" s="71"/>
      <c r="B774" s="93"/>
      <c r="C774" s="98"/>
      <c r="D774" s="101"/>
      <c r="E774" s="72"/>
      <c r="F774" s="76"/>
      <c r="G774" s="77"/>
      <c r="H774" s="121"/>
    </row>
    <row r="775" spans="1:9" ht="30" customHeight="1" x14ac:dyDescent="0.4">
      <c r="A775" s="71"/>
      <c r="B775" s="93"/>
      <c r="C775" s="98"/>
      <c r="D775" s="101"/>
      <c r="E775" s="72"/>
      <c r="F775" s="76"/>
      <c r="G775" s="77"/>
      <c r="H775" s="121"/>
    </row>
    <row r="776" spans="1:9" ht="30" customHeight="1" x14ac:dyDescent="0.4">
      <c r="A776" s="71"/>
      <c r="B776" s="93"/>
      <c r="C776" s="98"/>
      <c r="D776" s="101"/>
      <c r="E776" s="72"/>
      <c r="F776" s="76"/>
      <c r="G776" s="77"/>
      <c r="H776" s="121"/>
    </row>
    <row r="777" spans="1:9" ht="30" customHeight="1" x14ac:dyDescent="0.4">
      <c r="A777" s="71"/>
      <c r="B777" s="94"/>
      <c r="C777" s="94"/>
      <c r="D777" s="101"/>
      <c r="E777" s="72"/>
      <c r="F777" s="76"/>
      <c r="G777" s="77"/>
      <c r="H777" s="121"/>
    </row>
    <row r="778" spans="1:9" ht="30" customHeight="1" x14ac:dyDescent="0.4">
      <c r="A778" s="71"/>
      <c r="B778" s="94"/>
      <c r="C778" s="94"/>
      <c r="D778" s="101"/>
      <c r="E778" s="72"/>
      <c r="F778" s="76"/>
      <c r="G778" s="77"/>
      <c r="H778" s="121"/>
    </row>
    <row r="779" spans="1:9" ht="30" customHeight="1" x14ac:dyDescent="0.4">
      <c r="A779" s="79"/>
      <c r="B779" s="95"/>
      <c r="C779" s="95"/>
      <c r="D779" s="102"/>
      <c r="E779" s="80"/>
      <c r="F779" s="81"/>
      <c r="G779" s="82"/>
      <c r="H779" s="123"/>
    </row>
    <row r="780" spans="1:9" s="65" customFormat="1" ht="30" customHeight="1" x14ac:dyDescent="0.4">
      <c r="A780" s="83"/>
      <c r="B780" s="96"/>
      <c r="C780" s="96"/>
      <c r="D780" s="96"/>
      <c r="E780" s="84"/>
      <c r="F780" s="82"/>
      <c r="G780" s="82"/>
      <c r="H780" s="124"/>
    </row>
    <row r="781" spans="1:9" ht="38.25" customHeight="1" x14ac:dyDescent="0.25">
      <c r="A781" s="157" t="s">
        <v>360</v>
      </c>
      <c r="B781" s="157"/>
      <c r="C781" s="157"/>
      <c r="D781" s="157"/>
      <c r="E781" s="157"/>
      <c r="F781" s="157"/>
      <c r="G781" s="157"/>
      <c r="H781" s="157"/>
    </row>
    <row r="782" spans="1:9" ht="134.25" customHeight="1" x14ac:dyDescent="0.25">
      <c r="A782" s="158" t="s">
        <v>1635</v>
      </c>
      <c r="B782" s="158"/>
      <c r="C782" s="158"/>
      <c r="D782" s="158"/>
      <c r="E782" s="158"/>
      <c r="F782" s="158"/>
      <c r="G782" s="158"/>
      <c r="H782" s="158"/>
      <c r="I782" s="68"/>
    </row>
    <row r="783" spans="1:9" ht="41.25" customHeight="1" x14ac:dyDescent="0.9">
      <c r="A783" s="78" t="s">
        <v>1517</v>
      </c>
    </row>
    <row r="784" spans="1:9" ht="37.5" customHeight="1" x14ac:dyDescent="0.7">
      <c r="A784" s="159" t="s">
        <v>416</v>
      </c>
      <c r="B784" s="159"/>
      <c r="C784" s="159"/>
      <c r="D784" s="159"/>
      <c r="E784" s="159"/>
      <c r="F784" s="159"/>
      <c r="G784" s="159"/>
      <c r="H784" s="159"/>
    </row>
    <row r="785" spans="1:8" ht="18.75" customHeight="1" x14ac:dyDescent="0.4"/>
    <row r="786" spans="1:8" ht="55.5" customHeight="1" x14ac:dyDescent="0.25">
      <c r="A786" s="160" t="s">
        <v>1637</v>
      </c>
      <c r="B786" s="160"/>
      <c r="C786" s="160"/>
      <c r="D786" s="160"/>
      <c r="E786" s="160"/>
      <c r="F786" s="160"/>
      <c r="G786" s="160"/>
      <c r="H786" s="160"/>
    </row>
    <row r="788" spans="1:8" ht="30" customHeight="1" x14ac:dyDescent="0.4">
      <c r="A788" s="69" t="s">
        <v>357</v>
      </c>
      <c r="B788" s="91" t="s">
        <v>267</v>
      </c>
      <c r="C788" s="91" t="s">
        <v>721</v>
      </c>
      <c r="D788" s="99" t="s">
        <v>358</v>
      </c>
      <c r="E788" s="70" t="s">
        <v>359</v>
      </c>
      <c r="F788" s="161" t="s">
        <v>256</v>
      </c>
      <c r="G788" s="161"/>
      <c r="H788" s="161"/>
    </row>
    <row r="789" spans="1:8" ht="30" customHeight="1" x14ac:dyDescent="0.5">
      <c r="A789" s="73" t="str">
        <f>'Master Book'!E176</f>
        <v>Clean permanent filter</v>
      </c>
      <c r="B789" s="92">
        <f>'Master Book'!H176</f>
        <v>51.343642408123792</v>
      </c>
      <c r="C789" s="97">
        <f>'Master Book'!I176</f>
        <v>34.902636605415864</v>
      </c>
      <c r="D789" s="100">
        <f>'Master Book'!J176</f>
        <v>29.667241114603485</v>
      </c>
      <c r="E789" s="74" t="str">
        <f>'Master Book'!D176</f>
        <v>11701</v>
      </c>
      <c r="F789" s="76">
        <f>'Master Book'!F176</f>
        <v>0.08</v>
      </c>
      <c r="G789" s="114" t="s">
        <v>1131</v>
      </c>
      <c r="H789" s="121">
        <f>'Master Book'!P176</f>
        <v>0.25</v>
      </c>
    </row>
    <row r="790" spans="1:8" ht="30" customHeight="1" x14ac:dyDescent="0.5">
      <c r="A790" s="73" t="str">
        <f>'Master Book'!E177</f>
        <v>Replace standard filter</v>
      </c>
      <c r="B790" s="92">
        <f>'Master Book'!H177</f>
        <v>40</v>
      </c>
      <c r="C790" s="97">
        <f>'Master Book'!I177</f>
        <v>35</v>
      </c>
      <c r="D790" s="100">
        <f>'Master Book'!J177</f>
        <v>29.75</v>
      </c>
      <c r="E790" s="74" t="str">
        <f>'Master Book'!D177</f>
        <v>11702</v>
      </c>
      <c r="F790" s="76">
        <f>'Master Book'!F177</f>
        <v>0.08</v>
      </c>
      <c r="G790" s="114" t="s">
        <v>1131</v>
      </c>
      <c r="H790" s="121">
        <f>'Master Book'!P177</f>
        <v>2</v>
      </c>
    </row>
    <row r="791" spans="1:8" ht="30" customHeight="1" x14ac:dyDescent="0.5">
      <c r="A791" s="73" t="str">
        <f>'Master Book'!E178</f>
        <v>Pleated filter (40%)</v>
      </c>
      <c r="B791" s="92">
        <f>'Master Book'!H178</f>
        <v>40</v>
      </c>
      <c r="C791" s="97">
        <f>'Master Book'!I178</f>
        <v>35</v>
      </c>
      <c r="D791" s="100">
        <f>'Master Book'!J178</f>
        <v>29.75</v>
      </c>
      <c r="E791" s="74" t="str">
        <f>'Master Book'!D178</f>
        <v>11703</v>
      </c>
      <c r="F791" s="76">
        <f>'Master Book'!F178</f>
        <v>0.08</v>
      </c>
      <c r="G791" s="114" t="s">
        <v>1131</v>
      </c>
      <c r="H791" s="121">
        <f>'Master Book'!P178</f>
        <v>4</v>
      </c>
    </row>
    <row r="792" spans="1:8" ht="30" customHeight="1" x14ac:dyDescent="0.5">
      <c r="A792" s="73" t="str">
        <f>'Master Book'!E179</f>
        <v>Space-guard, Honeywell media</v>
      </c>
      <c r="B792" s="92">
        <f>'Master Book'!H179</f>
        <v>125.56051740812379</v>
      </c>
      <c r="C792" s="97">
        <f>'Master Book'!I179</f>
        <v>99</v>
      </c>
      <c r="D792" s="100">
        <f>'Master Book'!J179</f>
        <v>84.149999999999991</v>
      </c>
      <c r="E792" s="74" t="str">
        <f>'Master Book'!D179</f>
        <v>11704</v>
      </c>
      <c r="F792" s="76">
        <f>'Master Book'!F179</f>
        <v>0.08</v>
      </c>
      <c r="G792" s="114" t="s">
        <v>1131</v>
      </c>
      <c r="H792" s="121">
        <f>'Master Book'!P179</f>
        <v>15</v>
      </c>
    </row>
    <row r="793" spans="1:8" ht="30" customHeight="1" x14ac:dyDescent="0.5">
      <c r="A793" s="73" t="str">
        <f>'Master Book'!E180</f>
        <v>Airbear media</v>
      </c>
      <c r="B793" s="92">
        <f>'Master Book'!H180</f>
        <v>125.56051740812379</v>
      </c>
      <c r="C793" s="97">
        <f>'Master Book'!I180</f>
        <v>99</v>
      </c>
      <c r="D793" s="100">
        <f>'Master Book'!J180</f>
        <v>84.149999999999991</v>
      </c>
      <c r="E793" s="74" t="str">
        <f>'Master Book'!D180</f>
        <v>11705</v>
      </c>
      <c r="F793" s="76">
        <f>'Master Book'!F180</f>
        <v>0.08</v>
      </c>
      <c r="G793" s="114" t="s">
        <v>1131</v>
      </c>
      <c r="H793" s="121">
        <f>'Master Book'!P180</f>
        <v>15</v>
      </c>
    </row>
    <row r="794" spans="1:8" ht="30" customHeight="1" x14ac:dyDescent="0.5">
      <c r="A794" s="73" t="str">
        <f>'Master Book'!E181</f>
        <v>24v electronic media replacements "Pristine Air"</v>
      </c>
      <c r="B794" s="92">
        <f>'Master Book'!H181</f>
        <v>201.79801740812377</v>
      </c>
      <c r="C794" s="97">
        <f>'Master Book'!I181</f>
        <v>185.35701160541586</v>
      </c>
      <c r="D794" s="100">
        <f>'Master Book'!J181</f>
        <v>157.55345986460347</v>
      </c>
      <c r="E794" s="74" t="str">
        <f>'Master Book'!D181</f>
        <v>11706</v>
      </c>
      <c r="F794" s="76">
        <f>'Master Book'!F181</f>
        <v>0.08</v>
      </c>
      <c r="G794" s="114" t="s">
        <v>1131</v>
      </c>
      <c r="H794" s="121">
        <f>'Master Book'!P181</f>
        <v>30</v>
      </c>
    </row>
    <row r="795" spans="1:8" ht="30" customHeight="1" x14ac:dyDescent="0.5">
      <c r="A795" s="73" t="str">
        <f>'Master Book'!E182</f>
        <v>Vacuum return box</v>
      </c>
      <c r="B795" s="92">
        <f>'Master Book'!H182</f>
        <v>162.21692940038687</v>
      </c>
      <c r="C795" s="97">
        <f>'Master Book'!I182</f>
        <v>110.83878626692457</v>
      </c>
      <c r="D795" s="100">
        <f>'Master Book'!J182</f>
        <v>94.212968326885886</v>
      </c>
      <c r="E795" s="74" t="str">
        <f>'Master Book'!D182</f>
        <v>11708</v>
      </c>
      <c r="F795" s="76">
        <f>'Master Book'!F182</f>
        <v>0.25</v>
      </c>
      <c r="G795" s="114" t="s">
        <v>1131</v>
      </c>
      <c r="H795" s="121">
        <f>'Master Book'!P182</f>
        <v>1</v>
      </c>
    </row>
    <row r="796" spans="1:8" ht="30" customHeight="1" x14ac:dyDescent="0.5">
      <c r="A796" s="73" t="str">
        <f>'Master Book'!E183</f>
        <v>Carrier Infinity Media</v>
      </c>
      <c r="B796" s="92">
        <f>'Master Book'!H183</f>
        <v>314.68551740812381</v>
      </c>
      <c r="C796" s="97">
        <f>'Master Book'!I183</f>
        <v>298.24451160541588</v>
      </c>
      <c r="D796" s="100">
        <f>'Master Book'!J183</f>
        <v>253.5078348646035</v>
      </c>
      <c r="E796" s="74">
        <f>'Master Book'!D183</f>
        <v>11710</v>
      </c>
      <c r="F796" s="76">
        <f>'Master Book'!F183</f>
        <v>0.08</v>
      </c>
      <c r="G796" s="114" t="s">
        <v>1131</v>
      </c>
      <c r="H796" s="121">
        <f>'Master Book'!P183</f>
        <v>65</v>
      </c>
    </row>
    <row r="797" spans="1:8" ht="30" customHeight="1" x14ac:dyDescent="0.5">
      <c r="A797" s="73"/>
      <c r="B797" s="92"/>
      <c r="C797" s="97"/>
      <c r="D797" s="100"/>
      <c r="E797" s="74"/>
      <c r="F797" s="76"/>
      <c r="G797" s="114"/>
      <c r="H797" s="121"/>
    </row>
    <row r="798" spans="1:8" ht="30" customHeight="1" x14ac:dyDescent="0.5">
      <c r="A798" s="73"/>
      <c r="B798" s="92"/>
      <c r="C798" s="97"/>
      <c r="D798" s="100"/>
      <c r="E798" s="74"/>
      <c r="F798" s="76"/>
      <c r="G798" s="114"/>
      <c r="H798" s="121"/>
    </row>
    <row r="799" spans="1:8" ht="30" customHeight="1" x14ac:dyDescent="0.5">
      <c r="A799" s="73"/>
      <c r="B799" s="92"/>
      <c r="C799" s="97"/>
      <c r="D799" s="100"/>
      <c r="E799" s="74"/>
      <c r="F799" s="76"/>
      <c r="G799" s="114"/>
      <c r="H799" s="121"/>
    </row>
    <row r="800" spans="1:8" ht="30" customHeight="1" x14ac:dyDescent="0.5">
      <c r="A800" s="73"/>
      <c r="B800" s="92"/>
      <c r="C800" s="97"/>
      <c r="D800" s="100"/>
      <c r="E800" s="74"/>
      <c r="F800" s="76"/>
      <c r="G800" s="114"/>
      <c r="H800" s="121"/>
    </row>
    <row r="801" spans="1:8" ht="30" customHeight="1" x14ac:dyDescent="0.5">
      <c r="A801" s="73"/>
      <c r="B801" s="92"/>
      <c r="C801" s="97"/>
      <c r="D801" s="100"/>
      <c r="E801" s="74"/>
      <c r="F801" s="76"/>
      <c r="G801" s="114"/>
      <c r="H801" s="121"/>
    </row>
    <row r="802" spans="1:8" ht="30" customHeight="1" x14ac:dyDescent="0.5">
      <c r="A802" s="73"/>
      <c r="B802" s="92"/>
      <c r="C802" s="97"/>
      <c r="D802" s="100"/>
      <c r="E802" s="74"/>
      <c r="F802" s="76"/>
      <c r="G802" s="114"/>
      <c r="H802" s="121"/>
    </row>
    <row r="803" spans="1:8" ht="30" customHeight="1" x14ac:dyDescent="0.5">
      <c r="A803" s="73"/>
      <c r="B803" s="92"/>
      <c r="C803" s="97"/>
      <c r="D803" s="100"/>
      <c r="E803" s="74"/>
      <c r="F803" s="76"/>
      <c r="G803" s="114"/>
      <c r="H803" s="121"/>
    </row>
    <row r="804" spans="1:8" ht="30" customHeight="1" x14ac:dyDescent="0.5">
      <c r="A804" s="73"/>
      <c r="B804" s="92"/>
      <c r="C804" s="97"/>
      <c r="D804" s="100"/>
      <c r="E804" s="74"/>
      <c r="F804" s="76"/>
      <c r="G804" s="114"/>
      <c r="H804" s="121"/>
    </row>
    <row r="805" spans="1:8" ht="30" customHeight="1" x14ac:dyDescent="0.5">
      <c r="A805" s="73"/>
      <c r="B805" s="92"/>
      <c r="C805" s="97"/>
      <c r="D805" s="100"/>
      <c r="E805" s="74"/>
      <c r="F805" s="76"/>
      <c r="G805" s="114"/>
      <c r="H805" s="121"/>
    </row>
    <row r="806" spans="1:8" ht="30" customHeight="1" x14ac:dyDescent="0.5">
      <c r="A806" s="73"/>
      <c r="B806" s="92"/>
      <c r="C806" s="97"/>
      <c r="D806" s="100"/>
      <c r="E806" s="74"/>
      <c r="F806" s="76"/>
      <c r="G806" s="114"/>
      <c r="H806" s="121"/>
    </row>
    <row r="807" spans="1:8" ht="30" customHeight="1" x14ac:dyDescent="0.5">
      <c r="A807" s="73"/>
      <c r="B807" s="92"/>
      <c r="C807" s="97"/>
      <c r="D807" s="100"/>
      <c r="E807" s="74"/>
      <c r="F807" s="76"/>
      <c r="G807" s="114"/>
      <c r="H807" s="121"/>
    </row>
    <row r="808" spans="1:8" ht="30" customHeight="1" x14ac:dyDescent="0.5">
      <c r="A808" s="73"/>
      <c r="B808" s="92"/>
      <c r="C808" s="97"/>
      <c r="D808" s="100"/>
      <c r="E808" s="74"/>
      <c r="F808" s="76"/>
      <c r="G808" s="114"/>
      <c r="H808" s="121"/>
    </row>
    <row r="809" spans="1:8" ht="30" customHeight="1" x14ac:dyDescent="0.5">
      <c r="A809" s="73"/>
      <c r="B809" s="92"/>
      <c r="C809" s="97"/>
      <c r="D809" s="100"/>
      <c r="E809" s="74"/>
      <c r="F809" s="76"/>
      <c r="G809" s="114"/>
      <c r="H809" s="121"/>
    </row>
    <row r="810" spans="1:8" ht="30" customHeight="1" x14ac:dyDescent="0.5">
      <c r="A810" s="73"/>
      <c r="B810" s="92"/>
      <c r="C810" s="97"/>
      <c r="D810" s="100"/>
      <c r="E810" s="74"/>
      <c r="F810" s="115"/>
      <c r="G810" s="116"/>
      <c r="H810" s="122"/>
    </row>
    <row r="811" spans="1:8" ht="30" customHeight="1" x14ac:dyDescent="0.5">
      <c r="A811" s="73"/>
      <c r="B811" s="92"/>
      <c r="C811" s="97"/>
      <c r="D811" s="100"/>
      <c r="E811" s="74"/>
      <c r="F811" s="76"/>
      <c r="G811" s="114"/>
      <c r="H811" s="121"/>
    </row>
    <row r="812" spans="1:8" ht="30" customHeight="1" x14ac:dyDescent="0.5">
      <c r="A812" s="73"/>
      <c r="B812" s="92"/>
      <c r="C812" s="97"/>
      <c r="D812" s="100"/>
      <c r="E812" s="74"/>
      <c r="F812" s="76"/>
      <c r="G812" s="114"/>
      <c r="H812" s="121"/>
    </row>
    <row r="813" spans="1:8" ht="30" customHeight="1" x14ac:dyDescent="0.5">
      <c r="A813" s="73"/>
      <c r="B813" s="92"/>
      <c r="C813" s="97"/>
      <c r="D813" s="100"/>
      <c r="E813" s="74"/>
      <c r="F813" s="76"/>
      <c r="G813" s="114"/>
      <c r="H813" s="121"/>
    </row>
    <row r="814" spans="1:8" ht="30" customHeight="1" x14ac:dyDescent="0.5">
      <c r="A814" s="73"/>
      <c r="B814" s="92"/>
      <c r="C814" s="97"/>
      <c r="D814" s="100"/>
      <c r="E814" s="74"/>
      <c r="F814" s="76"/>
      <c r="G814" s="114"/>
      <c r="H814" s="121"/>
    </row>
    <row r="815" spans="1:8" ht="30" customHeight="1" x14ac:dyDescent="0.5">
      <c r="A815" s="73"/>
      <c r="B815" s="92"/>
      <c r="C815" s="97"/>
      <c r="D815" s="100"/>
      <c r="E815" s="75"/>
      <c r="F815" s="76"/>
      <c r="G815" s="77"/>
      <c r="H815" s="121"/>
    </row>
    <row r="816" spans="1:8" ht="30" customHeight="1" x14ac:dyDescent="0.5">
      <c r="A816" s="73"/>
      <c r="B816" s="92"/>
      <c r="C816" s="97"/>
      <c r="D816" s="100"/>
      <c r="E816" s="75"/>
      <c r="F816" s="76"/>
      <c r="G816" s="77"/>
      <c r="H816" s="121"/>
    </row>
    <row r="817" spans="1:9" ht="30" customHeight="1" x14ac:dyDescent="0.5">
      <c r="A817" s="73"/>
      <c r="B817" s="92"/>
      <c r="C817" s="97"/>
      <c r="D817" s="100"/>
      <c r="E817" s="75"/>
      <c r="F817" s="76"/>
      <c r="G817" s="77"/>
      <c r="H817" s="121"/>
    </row>
    <row r="818" spans="1:9" ht="30" customHeight="1" x14ac:dyDescent="0.5">
      <c r="A818" s="73"/>
      <c r="B818" s="92"/>
      <c r="C818" s="97"/>
      <c r="D818" s="100"/>
      <c r="E818" s="75"/>
      <c r="F818" s="76"/>
      <c r="G818" s="77"/>
      <c r="H818" s="121"/>
    </row>
    <row r="819" spans="1:9" ht="30" customHeight="1" x14ac:dyDescent="0.4">
      <c r="A819" s="71"/>
      <c r="B819" s="93"/>
      <c r="C819" s="98"/>
      <c r="D819" s="101"/>
      <c r="E819" s="72"/>
      <c r="F819" s="76"/>
      <c r="G819" s="77"/>
      <c r="H819" s="121"/>
    </row>
    <row r="820" spans="1:9" ht="30" customHeight="1" x14ac:dyDescent="0.4">
      <c r="A820" s="71"/>
      <c r="B820" s="93"/>
      <c r="C820" s="98"/>
      <c r="D820" s="101"/>
      <c r="E820" s="72"/>
      <c r="F820" s="76"/>
      <c r="G820" s="77"/>
      <c r="H820" s="121"/>
    </row>
    <row r="821" spans="1:9" ht="30" customHeight="1" x14ac:dyDescent="0.4">
      <c r="A821" s="71"/>
      <c r="B821" s="93"/>
      <c r="C821" s="98"/>
      <c r="D821" s="101"/>
      <c r="E821" s="72"/>
      <c r="F821" s="76"/>
      <c r="G821" s="77"/>
      <c r="H821" s="121"/>
    </row>
    <row r="822" spans="1:9" ht="30" customHeight="1" x14ac:dyDescent="0.4">
      <c r="A822" s="71"/>
      <c r="B822" s="93"/>
      <c r="C822" s="98"/>
      <c r="D822" s="101"/>
      <c r="E822" s="72"/>
      <c r="F822" s="76"/>
      <c r="G822" s="77"/>
      <c r="H822" s="121"/>
    </row>
    <row r="823" spans="1:9" ht="30" customHeight="1" x14ac:dyDescent="0.4">
      <c r="A823" s="71"/>
      <c r="B823" s="94"/>
      <c r="C823" s="94"/>
      <c r="D823" s="101"/>
      <c r="E823" s="72"/>
      <c r="F823" s="76"/>
      <c r="G823" s="77"/>
      <c r="H823" s="121"/>
    </row>
    <row r="824" spans="1:9" ht="30" customHeight="1" x14ac:dyDescent="0.4">
      <c r="A824" s="71"/>
      <c r="B824" s="94"/>
      <c r="C824" s="94"/>
      <c r="D824" s="101"/>
      <c r="E824" s="72"/>
      <c r="F824" s="76"/>
      <c r="G824" s="77"/>
      <c r="H824" s="121"/>
    </row>
    <row r="825" spans="1:9" ht="30" customHeight="1" x14ac:dyDescent="0.4">
      <c r="A825" s="79"/>
      <c r="B825" s="95"/>
      <c r="C825" s="95"/>
      <c r="D825" s="102"/>
      <c r="E825" s="80"/>
      <c r="F825" s="81"/>
      <c r="G825" s="82"/>
      <c r="H825" s="123"/>
    </row>
    <row r="826" spans="1:9" s="65" customFormat="1" ht="30" customHeight="1" x14ac:dyDescent="0.4">
      <c r="A826" s="83"/>
      <c r="B826" s="96"/>
      <c r="C826" s="96"/>
      <c r="D826" s="96"/>
      <c r="E826" s="84"/>
      <c r="F826" s="82"/>
      <c r="G826" s="82"/>
      <c r="H826" s="124"/>
    </row>
    <row r="827" spans="1:9" ht="38.25" customHeight="1" x14ac:dyDescent="0.25">
      <c r="A827" s="157" t="s">
        <v>360</v>
      </c>
      <c r="B827" s="157"/>
      <c r="C827" s="157"/>
      <c r="D827" s="157"/>
      <c r="E827" s="157"/>
      <c r="F827" s="157"/>
      <c r="G827" s="157"/>
      <c r="H827" s="157"/>
    </row>
    <row r="828" spans="1:9" ht="134.25" customHeight="1" x14ac:dyDescent="0.25">
      <c r="A828" s="158" t="s">
        <v>1635</v>
      </c>
      <c r="B828" s="158"/>
      <c r="C828" s="158"/>
      <c r="D828" s="158"/>
      <c r="E828" s="158"/>
      <c r="F828" s="158"/>
      <c r="G828" s="158"/>
      <c r="H828" s="158"/>
      <c r="I828" s="68"/>
    </row>
    <row r="829" spans="1:9" ht="41.25" customHeight="1" x14ac:dyDescent="0.9">
      <c r="A829" s="78" t="s">
        <v>1518</v>
      </c>
    </row>
    <row r="830" spans="1:9" ht="37.5" customHeight="1" x14ac:dyDescent="0.7">
      <c r="A830" s="159" t="s">
        <v>376</v>
      </c>
      <c r="B830" s="159"/>
      <c r="C830" s="159"/>
      <c r="D830" s="159"/>
      <c r="E830" s="159"/>
      <c r="F830" s="159"/>
      <c r="G830" s="159"/>
      <c r="H830" s="159"/>
    </row>
    <row r="831" spans="1:9" ht="18.75" customHeight="1" x14ac:dyDescent="0.4"/>
    <row r="832" spans="1:9" ht="55.5" customHeight="1" x14ac:dyDescent="0.25">
      <c r="A832" s="160" t="s">
        <v>1637</v>
      </c>
      <c r="B832" s="160"/>
      <c r="C832" s="160"/>
      <c r="D832" s="160"/>
      <c r="E832" s="160"/>
      <c r="F832" s="160"/>
      <c r="G832" s="160"/>
      <c r="H832" s="160"/>
    </row>
    <row r="834" spans="1:8" ht="30" customHeight="1" x14ac:dyDescent="0.4">
      <c r="A834" s="69" t="s">
        <v>357</v>
      </c>
      <c r="B834" s="91" t="s">
        <v>267</v>
      </c>
      <c r="C834" s="91" t="s">
        <v>721</v>
      </c>
      <c r="D834" s="99" t="s">
        <v>358</v>
      </c>
      <c r="E834" s="70" t="s">
        <v>359</v>
      </c>
      <c r="F834" s="161" t="s">
        <v>256</v>
      </c>
      <c r="G834" s="161"/>
      <c r="H834" s="161"/>
    </row>
    <row r="835" spans="1:8" ht="30" customHeight="1" x14ac:dyDescent="0.5">
      <c r="A835" s="73" t="str">
        <f>'Master Book'!E184</f>
        <v>Clean blower</v>
      </c>
      <c r="B835" s="92">
        <f>'Master Book'!H184</f>
        <v>338.68135880077375</v>
      </c>
      <c r="C835" s="97">
        <f>'Master Book'!I184</f>
        <v>235.92507253384915</v>
      </c>
      <c r="D835" s="100">
        <f>'Master Book'!J184</f>
        <v>200.53631165377178</v>
      </c>
      <c r="E835" s="74">
        <f>'Master Book'!D184</f>
        <v>11801</v>
      </c>
      <c r="F835" s="76">
        <f>'Master Book'!F184</f>
        <v>0.5</v>
      </c>
      <c r="G835" s="114" t="s">
        <v>1131</v>
      </c>
      <c r="H835" s="121">
        <f>'Master Book'!P184</f>
        <v>5</v>
      </c>
    </row>
    <row r="836" spans="1:8" ht="30" customHeight="1" x14ac:dyDescent="0.5">
      <c r="A836" s="73" t="str">
        <f>'Master Book'!E185</f>
        <v>Clean blower-(w/motor repl.)</v>
      </c>
      <c r="B836" s="92">
        <f>'Master Book'!H185</f>
        <v>184.54692940038686</v>
      </c>
      <c r="C836" s="97">
        <f>'Master Book'!I185</f>
        <v>133.16878626692457</v>
      </c>
      <c r="D836" s="100">
        <f>'Master Book'!J185</f>
        <v>113.19346832688588</v>
      </c>
      <c r="E836" s="74">
        <f>'Master Book'!D185</f>
        <v>11802</v>
      </c>
      <c r="F836" s="76">
        <f>'Master Book'!F185</f>
        <v>0.25</v>
      </c>
      <c r="G836" s="114" t="s">
        <v>1131</v>
      </c>
      <c r="H836" s="121">
        <f>'Master Book'!P185</f>
        <v>5</v>
      </c>
    </row>
    <row r="837" spans="1:8" ht="30" customHeight="1" x14ac:dyDescent="0.5">
      <c r="A837" s="73" t="str">
        <f>'Master Book'!E186</f>
        <v>Adjust alignment</v>
      </c>
      <c r="B837" s="92">
        <f>'Master Book'!H186</f>
        <v>158.17567940038685</v>
      </c>
      <c r="C837" s="97">
        <f>'Master Book'!I186</f>
        <v>106.79753626692458</v>
      </c>
      <c r="D837" s="100">
        <f>'Master Book'!J186</f>
        <v>90.777905826885885</v>
      </c>
      <c r="E837" s="74" t="str">
        <f>'Master Book'!D186</f>
        <v>11803</v>
      </c>
      <c r="F837" s="76">
        <f>'Master Book'!F186</f>
        <v>0.25</v>
      </c>
      <c r="G837" s="114" t="s">
        <v>1131</v>
      </c>
      <c r="H837" s="121">
        <f>'Master Book'!P186</f>
        <v>0.5</v>
      </c>
    </row>
    <row r="838" spans="1:8" ht="30" customHeight="1" x14ac:dyDescent="0.5">
      <c r="A838" s="73" t="str">
        <f>'Master Book'!E187</f>
        <v>Blower wheel-universal (w/o motor) Special Order</v>
      </c>
      <c r="B838" s="92">
        <f>'Master Book'!H187</f>
        <v>905.25021760154743</v>
      </c>
      <c r="C838" s="97">
        <f>'Master Book'!I187</f>
        <v>679.73764506769828</v>
      </c>
      <c r="D838" s="100">
        <f>'Master Book'!J187</f>
        <v>577.77699830754352</v>
      </c>
      <c r="E838" s="74" t="str">
        <f>'Master Book'!D187</f>
        <v>11804</v>
      </c>
      <c r="F838" s="76">
        <f>'Master Book'!F187</f>
        <v>1</v>
      </c>
      <c r="G838" s="114" t="s">
        <v>1131</v>
      </c>
      <c r="H838" s="121">
        <f>'Master Book'!P187</f>
        <v>45</v>
      </c>
    </row>
    <row r="839" spans="1:8" ht="30" customHeight="1" x14ac:dyDescent="0.5">
      <c r="A839" s="73" t="str">
        <f>'Master Book'!E188</f>
        <v>Blower wheel-universal (w/motor) Special Order</v>
      </c>
      <c r="B839" s="92">
        <f>'Master Book'!H188</f>
        <v>596.98135880077371</v>
      </c>
      <c r="C839" s="97">
        <f>'Master Book'!I188</f>
        <v>474.22507253384913</v>
      </c>
      <c r="D839" s="100">
        <f>'Master Book'!J188</f>
        <v>403.09131165377175</v>
      </c>
      <c r="E839" s="74" t="str">
        <f>'Master Book'!D188</f>
        <v>11805</v>
      </c>
      <c r="F839" s="76">
        <f>'Master Book'!F188</f>
        <v>0.5</v>
      </c>
      <c r="G839" s="114" t="s">
        <v>1131</v>
      </c>
      <c r="H839" s="121">
        <f>'Master Book'!P188</f>
        <v>45</v>
      </c>
    </row>
    <row r="840" spans="1:8" ht="30" customHeight="1" x14ac:dyDescent="0.5">
      <c r="A840" s="73" t="str">
        <f>'Master Book'!E189</f>
        <v>Blower wheel-OEM (w/o motor) Special Order</v>
      </c>
      <c r="B840" s="92">
        <f>'Master Book'!H189</f>
        <v>905.25021760154743</v>
      </c>
      <c r="C840" s="97">
        <f>'Master Book'!I189</f>
        <v>679.73764506769828</v>
      </c>
      <c r="D840" s="100">
        <f>'Master Book'!J189</f>
        <v>577.77699830754352</v>
      </c>
      <c r="E840" s="74" t="str">
        <f>'Master Book'!D189</f>
        <v>11806</v>
      </c>
      <c r="F840" s="76">
        <f>'Master Book'!F189</f>
        <v>1</v>
      </c>
      <c r="G840" s="114" t="s">
        <v>1131</v>
      </c>
      <c r="H840" s="121">
        <f>'Master Book'!P189</f>
        <v>45</v>
      </c>
    </row>
    <row r="841" spans="1:8" ht="30" customHeight="1" x14ac:dyDescent="0.5">
      <c r="A841" s="73" t="str">
        <f>'Master Book'!E190</f>
        <v>Blower wheel-OEM (w/motor) Special Order</v>
      </c>
      <c r="B841" s="92">
        <f>'Master Book'!H190</f>
        <v>596.98135880077371</v>
      </c>
      <c r="C841" s="97">
        <f>'Master Book'!I190</f>
        <v>474.22507253384913</v>
      </c>
      <c r="D841" s="100">
        <f>'Master Book'!J190</f>
        <v>403.09131165377175</v>
      </c>
      <c r="E841" s="74" t="str">
        <f>'Master Book'!D190</f>
        <v>11807</v>
      </c>
      <c r="F841" s="76">
        <f>'Master Book'!F190</f>
        <v>0.5</v>
      </c>
      <c r="G841" s="114" t="s">
        <v>1131</v>
      </c>
      <c r="H841" s="121">
        <f>'Master Book'!P190</f>
        <v>45</v>
      </c>
    </row>
    <row r="842" spans="1:8" ht="30" customHeight="1" x14ac:dyDescent="0.5">
      <c r="A842" s="73" t="str">
        <f>'Master Book'!E191</f>
        <v>Blower door safety switch</v>
      </c>
      <c r="B842" s="92">
        <f>'Master Book'!H191</f>
        <v>208.87692940038687</v>
      </c>
      <c r="C842" s="97">
        <f>'Master Book'!I191</f>
        <v>157.49878626692458</v>
      </c>
      <c r="D842" s="100">
        <f>'Master Book'!J191</f>
        <v>133.87396832688589</v>
      </c>
      <c r="E842" s="74" t="str">
        <f>'Master Book'!D191</f>
        <v>11808</v>
      </c>
      <c r="F842" s="76">
        <f>'Master Book'!F191</f>
        <v>0.25</v>
      </c>
      <c r="G842" s="114" t="s">
        <v>1131</v>
      </c>
      <c r="H842" s="121">
        <f>'Master Book'!P191</f>
        <v>9</v>
      </c>
    </row>
    <row r="843" spans="1:8" ht="30" customHeight="1" x14ac:dyDescent="0.5">
      <c r="A843" s="73" t="str">
        <f>'Master Book'!E192</f>
        <v>Replace bearings, bushings, shaft - Special Order</v>
      </c>
      <c r="B843" s="92">
        <f>'Master Book'!H192</f>
        <v>1753.8192940038684</v>
      </c>
      <c r="C843" s="97">
        <f>'Master Book'!I192</f>
        <v>1220.0378626692457</v>
      </c>
      <c r="D843" s="100">
        <f>'Master Book'!J192</f>
        <v>1037.0321832688587</v>
      </c>
      <c r="E843" s="74" t="str">
        <f>'Master Book'!D192</f>
        <v>11809</v>
      </c>
      <c r="F843" s="76">
        <f>'Master Book'!F192</f>
        <v>2.5</v>
      </c>
      <c r="G843" s="114" t="s">
        <v>1131</v>
      </c>
      <c r="H843" s="121">
        <f>'Master Book'!P192</f>
        <v>30</v>
      </c>
    </row>
    <row r="844" spans="1:8" ht="30" customHeight="1" x14ac:dyDescent="0.5">
      <c r="A844" s="73" t="str">
        <f>'Master Book'!E193</f>
        <v>Warranty blower wheel - Special Order</v>
      </c>
      <c r="B844" s="92">
        <f>'Master Book'!H193</f>
        <v>522.40328820116065</v>
      </c>
      <c r="C844" s="97">
        <f>'Master Book'!I193</f>
        <v>348.26885880077373</v>
      </c>
      <c r="D844" s="100">
        <f>'Master Book'!J193</f>
        <v>296.02852998065765</v>
      </c>
      <c r="E844" s="74" t="str">
        <f>'Master Book'!D193</f>
        <v>11810</v>
      </c>
      <c r="F844" s="76">
        <f>'Master Book'!F193</f>
        <v>0.75</v>
      </c>
      <c r="G844" s="114" t="s">
        <v>1131</v>
      </c>
      <c r="H844" s="121">
        <f>'Master Book'!P193</f>
        <v>0</v>
      </c>
    </row>
    <row r="845" spans="1:8" ht="30" customHeight="1" x14ac:dyDescent="0.5">
      <c r="A845" s="73"/>
      <c r="B845" s="92"/>
      <c r="C845" s="97"/>
      <c r="D845" s="100"/>
      <c r="E845" s="74"/>
      <c r="F845" s="76"/>
      <c r="G845" s="114"/>
      <c r="H845" s="121"/>
    </row>
    <row r="846" spans="1:8" ht="30" customHeight="1" x14ac:dyDescent="0.5">
      <c r="A846" s="73"/>
      <c r="B846" s="92"/>
      <c r="C846" s="97"/>
      <c r="D846" s="100"/>
      <c r="E846" s="74"/>
      <c r="F846" s="76"/>
      <c r="G846" s="114"/>
      <c r="H846" s="121"/>
    </row>
    <row r="847" spans="1:8" ht="30" customHeight="1" x14ac:dyDescent="0.5">
      <c r="A847" s="73"/>
      <c r="B847" s="92"/>
      <c r="C847" s="97"/>
      <c r="D847" s="100"/>
      <c r="E847" s="74"/>
      <c r="F847" s="76"/>
      <c r="G847" s="114"/>
      <c r="H847" s="121"/>
    </row>
    <row r="848" spans="1:8" ht="30" customHeight="1" x14ac:dyDescent="0.5">
      <c r="A848" s="73"/>
      <c r="B848" s="92"/>
      <c r="C848" s="97"/>
      <c r="D848" s="100"/>
      <c r="E848" s="74"/>
      <c r="F848" s="76"/>
      <c r="G848" s="114"/>
      <c r="H848" s="121"/>
    </row>
    <row r="849" spans="1:8" ht="30" customHeight="1" x14ac:dyDescent="0.5">
      <c r="A849" s="73"/>
      <c r="B849" s="92"/>
      <c r="C849" s="97"/>
      <c r="D849" s="100"/>
      <c r="E849" s="74"/>
      <c r="F849" s="76"/>
      <c r="G849" s="114"/>
      <c r="H849" s="121"/>
    </row>
    <row r="850" spans="1:8" ht="30" customHeight="1" x14ac:dyDescent="0.5">
      <c r="A850" s="73"/>
      <c r="B850" s="92"/>
      <c r="C850" s="97"/>
      <c r="D850" s="100"/>
      <c r="E850" s="74"/>
      <c r="F850" s="76"/>
      <c r="G850" s="114"/>
      <c r="H850" s="121"/>
    </row>
    <row r="851" spans="1:8" ht="30" customHeight="1" x14ac:dyDescent="0.5">
      <c r="A851" s="73"/>
      <c r="B851" s="92"/>
      <c r="C851" s="97"/>
      <c r="D851" s="100"/>
      <c r="E851" s="74"/>
      <c r="F851" s="76"/>
      <c r="G851" s="114"/>
      <c r="H851" s="121"/>
    </row>
    <row r="852" spans="1:8" ht="30" customHeight="1" x14ac:dyDescent="0.5">
      <c r="A852" s="73"/>
      <c r="B852" s="92"/>
      <c r="C852" s="97"/>
      <c r="D852" s="100"/>
      <c r="E852" s="74"/>
      <c r="F852" s="76"/>
      <c r="G852" s="114"/>
      <c r="H852" s="121"/>
    </row>
    <row r="853" spans="1:8" ht="30" customHeight="1" x14ac:dyDescent="0.5">
      <c r="A853" s="73"/>
      <c r="B853" s="92"/>
      <c r="C853" s="97"/>
      <c r="D853" s="100"/>
      <c r="E853" s="74"/>
      <c r="F853" s="76"/>
      <c r="G853" s="114"/>
      <c r="H853" s="121"/>
    </row>
    <row r="854" spans="1:8" ht="30" customHeight="1" x14ac:dyDescent="0.5">
      <c r="A854" s="73"/>
      <c r="B854" s="92"/>
      <c r="C854" s="97"/>
      <c r="D854" s="100"/>
      <c r="E854" s="74"/>
      <c r="F854" s="76"/>
      <c r="G854" s="114"/>
      <c r="H854" s="121"/>
    </row>
    <row r="855" spans="1:8" ht="30" customHeight="1" x14ac:dyDescent="0.5">
      <c r="A855" s="73"/>
      <c r="B855" s="92"/>
      <c r="C855" s="97"/>
      <c r="D855" s="100"/>
      <c r="E855" s="74"/>
      <c r="F855" s="76"/>
      <c r="G855" s="114"/>
      <c r="H855" s="121"/>
    </row>
    <row r="856" spans="1:8" ht="30" customHeight="1" x14ac:dyDescent="0.5">
      <c r="A856" s="73"/>
      <c r="B856" s="92"/>
      <c r="C856" s="97"/>
      <c r="D856" s="100"/>
      <c r="E856" s="74"/>
      <c r="F856" s="115"/>
      <c r="G856" s="116"/>
      <c r="H856" s="122"/>
    </row>
    <row r="857" spans="1:8" ht="30" customHeight="1" x14ac:dyDescent="0.5">
      <c r="A857" s="73"/>
      <c r="B857" s="92"/>
      <c r="C857" s="97"/>
      <c r="D857" s="100"/>
      <c r="E857" s="74"/>
      <c r="F857" s="76"/>
      <c r="G857" s="114"/>
      <c r="H857" s="121"/>
    </row>
    <row r="858" spans="1:8" ht="30" customHeight="1" x14ac:dyDescent="0.5">
      <c r="A858" s="73"/>
      <c r="B858" s="92"/>
      <c r="C858" s="97"/>
      <c r="D858" s="100"/>
      <c r="E858" s="74"/>
      <c r="F858" s="76"/>
      <c r="G858" s="114"/>
      <c r="H858" s="121"/>
    </row>
    <row r="859" spans="1:8" ht="30" customHeight="1" x14ac:dyDescent="0.5">
      <c r="A859" s="73"/>
      <c r="B859" s="92"/>
      <c r="C859" s="97"/>
      <c r="D859" s="100"/>
      <c r="E859" s="74"/>
      <c r="F859" s="76"/>
      <c r="G859" s="114"/>
      <c r="H859" s="121"/>
    </row>
    <row r="860" spans="1:8" ht="30" customHeight="1" x14ac:dyDescent="0.5">
      <c r="A860" s="73"/>
      <c r="B860" s="92"/>
      <c r="C860" s="97"/>
      <c r="D860" s="100"/>
      <c r="E860" s="74"/>
      <c r="F860" s="76"/>
      <c r="G860" s="114"/>
      <c r="H860" s="121"/>
    </row>
    <row r="861" spans="1:8" ht="30" customHeight="1" x14ac:dyDescent="0.5">
      <c r="A861" s="73"/>
      <c r="B861" s="92"/>
      <c r="C861" s="97"/>
      <c r="D861" s="100"/>
      <c r="E861" s="75"/>
      <c r="F861" s="76"/>
      <c r="G861" s="77"/>
      <c r="H861" s="121"/>
    </row>
    <row r="862" spans="1:8" ht="30" customHeight="1" x14ac:dyDescent="0.5">
      <c r="A862" s="73"/>
      <c r="B862" s="92"/>
      <c r="C862" s="97"/>
      <c r="D862" s="100"/>
      <c r="E862" s="75"/>
      <c r="F862" s="76"/>
      <c r="G862" s="77"/>
      <c r="H862" s="121"/>
    </row>
    <row r="863" spans="1:8" ht="30" customHeight="1" x14ac:dyDescent="0.5">
      <c r="A863" s="73"/>
      <c r="B863" s="92"/>
      <c r="C863" s="97"/>
      <c r="D863" s="100"/>
      <c r="E863" s="75"/>
      <c r="F863" s="76"/>
      <c r="G863" s="77"/>
      <c r="H863" s="121"/>
    </row>
    <row r="864" spans="1:8" ht="30" customHeight="1" x14ac:dyDescent="0.5">
      <c r="A864" s="73"/>
      <c r="B864" s="92"/>
      <c r="C864" s="97"/>
      <c r="D864" s="100"/>
      <c r="E864" s="75"/>
      <c r="F864" s="76"/>
      <c r="G864" s="77"/>
      <c r="H864" s="121"/>
    </row>
    <row r="865" spans="1:9" ht="30" customHeight="1" x14ac:dyDescent="0.4">
      <c r="A865" s="71"/>
      <c r="B865" s="93"/>
      <c r="C865" s="98"/>
      <c r="D865" s="101"/>
      <c r="E865" s="72"/>
      <c r="F865" s="76"/>
      <c r="G865" s="77"/>
      <c r="H865" s="121"/>
    </row>
    <row r="866" spans="1:9" ht="30" customHeight="1" x14ac:dyDescent="0.4">
      <c r="A866" s="71"/>
      <c r="B866" s="93"/>
      <c r="C866" s="98"/>
      <c r="D866" s="101"/>
      <c r="E866" s="72"/>
      <c r="F866" s="76"/>
      <c r="G866" s="77"/>
      <c r="H866" s="121"/>
    </row>
    <row r="867" spans="1:9" ht="30" customHeight="1" x14ac:dyDescent="0.4">
      <c r="A867" s="71"/>
      <c r="B867" s="93"/>
      <c r="C867" s="98"/>
      <c r="D867" s="101"/>
      <c r="E867" s="72"/>
      <c r="F867" s="76"/>
      <c r="G867" s="77"/>
      <c r="H867" s="121"/>
    </row>
    <row r="868" spans="1:9" ht="30" customHeight="1" x14ac:dyDescent="0.4">
      <c r="A868" s="71"/>
      <c r="B868" s="93"/>
      <c r="C868" s="98"/>
      <c r="D868" s="101"/>
      <c r="E868" s="72"/>
      <c r="F868" s="76"/>
      <c r="G868" s="77"/>
      <c r="H868" s="121"/>
    </row>
    <row r="869" spans="1:9" ht="30" customHeight="1" x14ac:dyDescent="0.4">
      <c r="A869" s="71"/>
      <c r="B869" s="94"/>
      <c r="C869" s="94"/>
      <c r="D869" s="101"/>
      <c r="E869" s="72"/>
      <c r="F869" s="76"/>
      <c r="G869" s="77"/>
      <c r="H869" s="121"/>
    </row>
    <row r="870" spans="1:9" ht="30" customHeight="1" x14ac:dyDescent="0.4">
      <c r="A870" s="71"/>
      <c r="B870" s="94"/>
      <c r="C870" s="94"/>
      <c r="D870" s="101"/>
      <c r="E870" s="72"/>
      <c r="F870" s="76"/>
      <c r="G870" s="77"/>
      <c r="H870" s="121"/>
    </row>
    <row r="871" spans="1:9" ht="30" customHeight="1" x14ac:dyDescent="0.4">
      <c r="A871" s="79"/>
      <c r="B871" s="95"/>
      <c r="C871" s="95"/>
      <c r="D871" s="102"/>
      <c r="E871" s="80"/>
      <c r="F871" s="81"/>
      <c r="G871" s="82"/>
      <c r="H871" s="123"/>
    </row>
    <row r="872" spans="1:9" s="65" customFormat="1" ht="30" customHeight="1" x14ac:dyDescent="0.4">
      <c r="A872" s="83"/>
      <c r="B872" s="96"/>
      <c r="C872" s="96"/>
      <c r="D872" s="96"/>
      <c r="E872" s="84"/>
      <c r="F872" s="82"/>
      <c r="G872" s="82"/>
      <c r="H872" s="124"/>
    </row>
    <row r="873" spans="1:9" ht="38.25" customHeight="1" x14ac:dyDescent="0.25">
      <c r="A873" s="157" t="s">
        <v>360</v>
      </c>
      <c r="B873" s="157"/>
      <c r="C873" s="157"/>
      <c r="D873" s="157"/>
      <c r="E873" s="157"/>
      <c r="F873" s="157"/>
      <c r="G873" s="157"/>
      <c r="H873" s="157"/>
    </row>
    <row r="874" spans="1:9" ht="134.25" customHeight="1" x14ac:dyDescent="0.25">
      <c r="A874" s="158" t="s">
        <v>1635</v>
      </c>
      <c r="B874" s="158"/>
      <c r="C874" s="158"/>
      <c r="D874" s="158"/>
      <c r="E874" s="158"/>
      <c r="F874" s="158"/>
      <c r="G874" s="158"/>
      <c r="H874" s="158"/>
      <c r="I874" s="68"/>
    </row>
    <row r="875" spans="1:9" ht="41.25" customHeight="1" x14ac:dyDescent="0.9">
      <c r="A875" s="78" t="s">
        <v>1519</v>
      </c>
    </row>
    <row r="876" spans="1:9" ht="37.5" customHeight="1" x14ac:dyDescent="0.7">
      <c r="A876" s="159" t="s">
        <v>436</v>
      </c>
      <c r="B876" s="159"/>
      <c r="C876" s="159"/>
      <c r="D876" s="159"/>
      <c r="E876" s="159"/>
      <c r="F876" s="159"/>
      <c r="G876" s="159"/>
      <c r="H876" s="159"/>
    </row>
    <row r="877" spans="1:9" ht="18.75" customHeight="1" x14ac:dyDescent="0.4"/>
    <row r="878" spans="1:9" ht="55.5" customHeight="1" x14ac:dyDescent="0.25">
      <c r="A878" s="160" t="s">
        <v>1637</v>
      </c>
      <c r="B878" s="160"/>
      <c r="C878" s="160"/>
      <c r="D878" s="160"/>
      <c r="E878" s="160"/>
      <c r="F878" s="160"/>
      <c r="G878" s="160"/>
      <c r="H878" s="160"/>
    </row>
    <row r="880" spans="1:9" ht="30" customHeight="1" x14ac:dyDescent="0.4">
      <c r="A880" s="69" t="s">
        <v>357</v>
      </c>
      <c r="B880" s="91" t="s">
        <v>267</v>
      </c>
      <c r="C880" s="91" t="s">
        <v>721</v>
      </c>
      <c r="D880" s="99" t="s">
        <v>358</v>
      </c>
      <c r="E880" s="70" t="s">
        <v>359</v>
      </c>
      <c r="F880" s="161" t="s">
        <v>256</v>
      </c>
      <c r="G880" s="161"/>
      <c r="H880" s="161"/>
    </row>
    <row r="881" spans="1:8" ht="30" customHeight="1" x14ac:dyDescent="0.5">
      <c r="A881" s="73" t="str">
        <f>'Master Book'!E194</f>
        <v>Replace motor-universal (thru 1/3)*</v>
      </c>
      <c r="B881" s="92">
        <f>'Master Book'!H194</f>
        <v>983.96271760154741</v>
      </c>
      <c r="C881" s="97">
        <f>'Master Book'!I194</f>
        <v>778.45014506769826</v>
      </c>
      <c r="D881" s="100">
        <f>'Master Book'!J194</f>
        <v>661.68262330754351</v>
      </c>
      <c r="E881" s="74" t="str">
        <f>'Master Book'!D194</f>
        <v>11901</v>
      </c>
      <c r="F881" s="76">
        <f>'Master Book'!F194</f>
        <v>1</v>
      </c>
      <c r="G881" s="114" t="s">
        <v>1131</v>
      </c>
      <c r="H881" s="121">
        <f>'Master Book'!P194</f>
        <v>90</v>
      </c>
    </row>
    <row r="882" spans="1:8" ht="30" customHeight="1" x14ac:dyDescent="0.5">
      <c r="A882" s="73" t="str">
        <f>'Master Book'!E195</f>
        <v>Replace motor-universal (1/2hp)*</v>
      </c>
      <c r="B882" s="92">
        <f>'Master Book'!H195</f>
        <v>1020.7052176015475</v>
      </c>
      <c r="C882" s="97">
        <f>'Master Book'!I195</f>
        <v>815.19264506769832</v>
      </c>
      <c r="D882" s="100">
        <f>'Master Book'!J195</f>
        <v>692.91374830754353</v>
      </c>
      <c r="E882" s="74" t="str">
        <f>'Master Book'!D195</f>
        <v>11902</v>
      </c>
      <c r="F882" s="76">
        <f>'Master Book'!F195</f>
        <v>1</v>
      </c>
      <c r="G882" s="114" t="s">
        <v>1131</v>
      </c>
      <c r="H882" s="121">
        <f>'Master Book'!P195</f>
        <v>99</v>
      </c>
    </row>
    <row r="883" spans="1:8" ht="30" customHeight="1" x14ac:dyDescent="0.5">
      <c r="A883" s="73" t="str">
        <f>'Master Book'!E196</f>
        <v>Replace motor-universal (3/4hp)*</v>
      </c>
      <c r="B883" s="92">
        <f>'Master Book'!H196</f>
        <v>876.85021760154746</v>
      </c>
      <c r="C883" s="97">
        <f>'Master Book'!I196</f>
        <v>671.3376450676983</v>
      </c>
      <c r="D883" s="100">
        <f>'Master Book'!J196</f>
        <v>570.63699830754354</v>
      </c>
      <c r="E883" s="74" t="str">
        <f>'Master Book'!D196</f>
        <v>11903</v>
      </c>
      <c r="F883" s="76">
        <f>'Master Book'!F196</f>
        <v>1</v>
      </c>
      <c r="G883" s="114" t="s">
        <v>1131</v>
      </c>
      <c r="H883" s="121">
        <f>'Master Book'!P196</f>
        <v>125</v>
      </c>
    </row>
    <row r="884" spans="1:8" ht="30" customHeight="1" x14ac:dyDescent="0.5">
      <c r="A884" s="73" t="str">
        <f>'Master Book'!E197</f>
        <v>Replace OEM motor* Special Order</v>
      </c>
      <c r="B884" s="92">
        <f>'Master Book'!H197</f>
        <v>936.85021760154746</v>
      </c>
      <c r="C884" s="97">
        <f>'Master Book'!I197</f>
        <v>711.3376450676983</v>
      </c>
      <c r="D884" s="100">
        <f>'Master Book'!J197</f>
        <v>604.63699830754354</v>
      </c>
      <c r="E884" s="74" t="str">
        <f>'Master Book'!D197</f>
        <v>11904</v>
      </c>
      <c r="F884" s="76">
        <f>'Master Book'!F197</f>
        <v>1</v>
      </c>
      <c r="G884" s="114" t="s">
        <v>1131</v>
      </c>
      <c r="H884" s="121">
        <f>'Master Book'!P197</f>
        <v>125</v>
      </c>
    </row>
    <row r="885" spans="1:8" ht="30" customHeight="1" x14ac:dyDescent="0.5">
      <c r="A885" s="73" t="str">
        <f>'Master Book'!E198</f>
        <v>Variable speed motors-Special Order **Call for price**</v>
      </c>
      <c r="B885" s="92">
        <f>'Master Book'!H198</f>
        <v>0</v>
      </c>
      <c r="C885" s="97">
        <f>'Master Book'!I198</f>
        <v>0</v>
      </c>
      <c r="D885" s="100">
        <f>'Master Book'!J198</f>
        <v>0</v>
      </c>
      <c r="E885" s="74" t="str">
        <f>'Master Book'!D198</f>
        <v>11905</v>
      </c>
      <c r="F885" s="76">
        <f>'Master Book'!F198</f>
        <v>0</v>
      </c>
      <c r="G885" s="114" t="s">
        <v>1131</v>
      </c>
      <c r="H885" s="121">
        <f>'Master Book'!P198</f>
        <v>0</v>
      </c>
    </row>
    <row r="886" spans="1:8" ht="30" customHeight="1" x14ac:dyDescent="0.5">
      <c r="A886" s="73" t="str">
        <f>'Master Book'!E199</f>
        <v>Motor oiling</v>
      </c>
      <c r="B886" s="92">
        <f>'Master Book'!H199</f>
        <v>156.15505440038686</v>
      </c>
      <c r="C886" s="97">
        <f>'Master Book'!I199</f>
        <v>104.77691126692457</v>
      </c>
      <c r="D886" s="100">
        <f>'Master Book'!J199</f>
        <v>89.060374576885877</v>
      </c>
      <c r="E886" s="74" t="str">
        <f>'Master Book'!D199</f>
        <v>11906</v>
      </c>
      <c r="F886" s="76">
        <f>'Master Book'!F199</f>
        <v>0.25</v>
      </c>
      <c r="G886" s="114" t="s">
        <v>1131</v>
      </c>
      <c r="H886" s="121">
        <f>'Master Book'!P199</f>
        <v>0.25</v>
      </c>
    </row>
    <row r="887" spans="1:8" ht="30" customHeight="1" x14ac:dyDescent="0.5">
      <c r="A887" s="73" t="str">
        <f>'Master Book'!E200</f>
        <v>Adjust blower speed</v>
      </c>
      <c r="B887" s="92">
        <f>'Master Book'!H200</f>
        <v>154.13442940038686</v>
      </c>
      <c r="C887" s="97">
        <f>'Master Book'!I200</f>
        <v>102.75628626692458</v>
      </c>
      <c r="D887" s="100">
        <f>'Master Book'!J200</f>
        <v>87.342843326885884</v>
      </c>
      <c r="E887" s="74" t="str">
        <f>'Master Book'!D200</f>
        <v>11907</v>
      </c>
      <c r="F887" s="76">
        <f>'Master Book'!F200</f>
        <v>0.25</v>
      </c>
      <c r="G887" s="114" t="s">
        <v>1131</v>
      </c>
      <c r="H887" s="121">
        <f>'Master Book'!P200</f>
        <v>0</v>
      </c>
    </row>
    <row r="888" spans="1:8" ht="30" customHeight="1" x14ac:dyDescent="0.5">
      <c r="A888" s="73" t="str">
        <f>'Master Book'!E201</f>
        <v>Universal motor mount kit w/repair</v>
      </c>
      <c r="B888" s="92">
        <f>'Master Book'!H201</f>
        <v>125.56051740812379</v>
      </c>
      <c r="C888" s="97">
        <f>'Master Book'!I201</f>
        <v>109.11951160541585</v>
      </c>
      <c r="D888" s="100">
        <f>'Master Book'!J201</f>
        <v>92.751584864603473</v>
      </c>
      <c r="E888" s="74" t="str">
        <f>'Master Book'!D201</f>
        <v>11908</v>
      </c>
      <c r="F888" s="76">
        <f>'Master Book'!F201</f>
        <v>0.08</v>
      </c>
      <c r="G888" s="114" t="s">
        <v>1131</v>
      </c>
      <c r="H888" s="121">
        <f>'Master Book'!P201</f>
        <v>15</v>
      </c>
    </row>
    <row r="889" spans="1:8" ht="30" customHeight="1" x14ac:dyDescent="0.5">
      <c r="A889" s="73" t="str">
        <f>'Master Book'!E202</f>
        <v>Universal motor mount  w/o repair</v>
      </c>
      <c r="B889" s="92">
        <f>'Master Book'!H202</f>
        <v>538.6407882011606</v>
      </c>
      <c r="C889" s="97">
        <f>'Master Book'!I202</f>
        <v>384.50635880077374</v>
      </c>
      <c r="D889" s="100">
        <f>'Master Book'!J202</f>
        <v>326.83040498065765</v>
      </c>
      <c r="E889" s="74" t="str">
        <f>'Master Book'!D202</f>
        <v>11909</v>
      </c>
      <c r="F889" s="76">
        <f>'Master Book'!F202</f>
        <v>0.75</v>
      </c>
      <c r="G889" s="114" t="s">
        <v>1131</v>
      </c>
      <c r="H889" s="121">
        <f>'Master Book'!P202</f>
        <v>15</v>
      </c>
    </row>
    <row r="890" spans="1:8" ht="30" customHeight="1" x14ac:dyDescent="0.5">
      <c r="A890" s="73" t="str">
        <f>'Master Book'!E203</f>
        <v>Adjust pulleys</v>
      </c>
      <c r="B890" s="92">
        <f>'Master Book'!H203</f>
        <v>154.13442940038686</v>
      </c>
      <c r="C890" s="97">
        <f>'Master Book'!I203</f>
        <v>102.75628626692458</v>
      </c>
      <c r="D890" s="100">
        <f>'Master Book'!J203</f>
        <v>87.342843326885884</v>
      </c>
      <c r="E890" s="74" t="str">
        <f>'Master Book'!D203</f>
        <v>11910</v>
      </c>
      <c r="F890" s="76">
        <f>'Master Book'!F203</f>
        <v>0.25</v>
      </c>
      <c r="G890" s="114" t="s">
        <v>1131</v>
      </c>
      <c r="H890" s="121">
        <f>'Master Book'!P203</f>
        <v>0</v>
      </c>
    </row>
    <row r="891" spans="1:8" ht="30" customHeight="1" x14ac:dyDescent="0.5">
      <c r="A891" s="73" t="str">
        <f>'Master Book'!E204</f>
        <v>Warranty motor</v>
      </c>
      <c r="B891" s="92">
        <f>'Master Book'!H204</f>
        <v>616.53771760154746</v>
      </c>
      <c r="C891" s="97">
        <f>'Master Book'!I204</f>
        <v>411.0251450676983</v>
      </c>
      <c r="D891" s="100">
        <f>'Master Book'!J204</f>
        <v>349.37137330754354</v>
      </c>
      <c r="E891" s="74" t="str">
        <f>'Master Book'!D204</f>
        <v>11911</v>
      </c>
      <c r="F891" s="76">
        <f>'Master Book'!F204</f>
        <v>1</v>
      </c>
      <c r="G891" s="114" t="s">
        <v>1131</v>
      </c>
      <c r="H891" s="121">
        <f>'Master Book'!P204</f>
        <v>0</v>
      </c>
    </row>
    <row r="892" spans="1:8" ht="30" customHeight="1" x14ac:dyDescent="0.5">
      <c r="A892" s="73"/>
      <c r="B892" s="92"/>
      <c r="C892" s="97"/>
      <c r="D892" s="100"/>
      <c r="E892" s="74"/>
      <c r="F892" s="76"/>
      <c r="G892" s="114"/>
      <c r="H892" s="121"/>
    </row>
    <row r="893" spans="1:8" ht="30" customHeight="1" x14ac:dyDescent="0.5">
      <c r="A893" s="73"/>
      <c r="B893" s="92"/>
      <c r="C893" s="97"/>
      <c r="D893" s="100"/>
      <c r="E893" s="74"/>
      <c r="F893" s="76"/>
      <c r="G893" s="114"/>
      <c r="H893" s="121"/>
    </row>
    <row r="894" spans="1:8" ht="30" customHeight="1" x14ac:dyDescent="0.5">
      <c r="A894" s="73"/>
      <c r="B894" s="92"/>
      <c r="C894" s="97"/>
      <c r="D894" s="100"/>
      <c r="E894" s="74"/>
      <c r="F894" s="76"/>
      <c r="G894" s="114"/>
      <c r="H894" s="121"/>
    </row>
    <row r="895" spans="1:8" ht="30" customHeight="1" x14ac:dyDescent="0.5">
      <c r="A895" s="73"/>
      <c r="B895" s="92"/>
      <c r="C895" s="97"/>
      <c r="D895" s="100"/>
      <c r="E895" s="74"/>
      <c r="F895" s="76"/>
      <c r="G895" s="114"/>
      <c r="H895" s="121"/>
    </row>
    <row r="896" spans="1:8" ht="30" customHeight="1" x14ac:dyDescent="0.5">
      <c r="A896" s="73"/>
      <c r="B896" s="92"/>
      <c r="C896" s="97"/>
      <c r="D896" s="100"/>
      <c r="E896" s="74"/>
      <c r="F896" s="76"/>
      <c r="G896" s="114"/>
      <c r="H896" s="121"/>
    </row>
    <row r="897" spans="1:8" ht="30" customHeight="1" x14ac:dyDescent="0.5">
      <c r="A897" s="73"/>
      <c r="B897" s="92"/>
      <c r="C897" s="97"/>
      <c r="D897" s="100"/>
      <c r="E897" s="74"/>
      <c r="F897" s="76"/>
      <c r="G897" s="114"/>
      <c r="H897" s="121"/>
    </row>
    <row r="898" spans="1:8" ht="30" customHeight="1" x14ac:dyDescent="0.5">
      <c r="A898" s="73"/>
      <c r="B898" s="92"/>
      <c r="C898" s="97"/>
      <c r="D898" s="100"/>
      <c r="E898" s="74"/>
      <c r="F898" s="76"/>
      <c r="G898" s="114"/>
      <c r="H898" s="121"/>
    </row>
    <row r="899" spans="1:8" ht="30" customHeight="1" x14ac:dyDescent="0.5">
      <c r="A899" s="73"/>
      <c r="B899" s="92"/>
      <c r="C899" s="97"/>
      <c r="D899" s="100"/>
      <c r="E899" s="74"/>
      <c r="F899" s="76"/>
      <c r="G899" s="114"/>
      <c r="H899" s="121"/>
    </row>
    <row r="900" spans="1:8" ht="30" customHeight="1" x14ac:dyDescent="0.5">
      <c r="A900" s="73"/>
      <c r="B900" s="92"/>
      <c r="C900" s="97"/>
      <c r="D900" s="100"/>
      <c r="E900" s="74"/>
      <c r="F900" s="76"/>
      <c r="G900" s="114"/>
      <c r="H900" s="121"/>
    </row>
    <row r="901" spans="1:8" ht="30" customHeight="1" x14ac:dyDescent="0.5">
      <c r="A901" s="73"/>
      <c r="B901" s="92"/>
      <c r="C901" s="97"/>
      <c r="D901" s="100"/>
      <c r="E901" s="74"/>
      <c r="F901" s="76"/>
      <c r="G901" s="114"/>
      <c r="H901" s="121"/>
    </row>
    <row r="902" spans="1:8" ht="30" customHeight="1" x14ac:dyDescent="0.5">
      <c r="A902" s="73"/>
      <c r="B902" s="92"/>
      <c r="C902" s="97"/>
      <c r="D902" s="100"/>
      <c r="E902" s="74"/>
      <c r="F902" s="115"/>
      <c r="G902" s="116"/>
      <c r="H902" s="122"/>
    </row>
    <row r="903" spans="1:8" ht="30" customHeight="1" x14ac:dyDescent="0.5">
      <c r="A903" s="73"/>
      <c r="B903" s="92"/>
      <c r="C903" s="97"/>
      <c r="D903" s="100"/>
      <c r="E903" s="74"/>
      <c r="F903" s="76"/>
      <c r="G903" s="114"/>
      <c r="H903" s="121"/>
    </row>
    <row r="904" spans="1:8" ht="30" customHeight="1" x14ac:dyDescent="0.5">
      <c r="A904" s="73"/>
      <c r="B904" s="92"/>
      <c r="C904" s="97"/>
      <c r="D904" s="100"/>
      <c r="E904" s="74"/>
      <c r="F904" s="76"/>
      <c r="G904" s="114"/>
      <c r="H904" s="121"/>
    </row>
    <row r="905" spans="1:8" ht="30" customHeight="1" x14ac:dyDescent="0.5">
      <c r="A905" s="73"/>
      <c r="B905" s="92"/>
      <c r="C905" s="97"/>
      <c r="D905" s="100"/>
      <c r="E905" s="74"/>
      <c r="F905" s="76"/>
      <c r="G905" s="114"/>
      <c r="H905" s="121"/>
    </row>
    <row r="906" spans="1:8" ht="30" customHeight="1" x14ac:dyDescent="0.5">
      <c r="A906" s="73"/>
      <c r="B906" s="92"/>
      <c r="C906" s="97"/>
      <c r="D906" s="100"/>
      <c r="E906" s="74"/>
      <c r="F906" s="76"/>
      <c r="G906" s="114"/>
      <c r="H906" s="121"/>
    </row>
    <row r="907" spans="1:8" ht="30" customHeight="1" x14ac:dyDescent="0.5">
      <c r="A907" s="73"/>
      <c r="B907" s="92"/>
      <c r="C907" s="97"/>
      <c r="D907" s="100"/>
      <c r="E907" s="75"/>
      <c r="F907" s="76"/>
      <c r="G907" s="77"/>
      <c r="H907" s="121"/>
    </row>
    <row r="908" spans="1:8" ht="30" customHeight="1" x14ac:dyDescent="0.5">
      <c r="A908" s="73"/>
      <c r="B908" s="92"/>
      <c r="C908" s="97"/>
      <c r="D908" s="100"/>
      <c r="E908" s="75"/>
      <c r="F908" s="76"/>
      <c r="G908" s="77"/>
      <c r="H908" s="121"/>
    </row>
    <row r="909" spans="1:8" ht="30" customHeight="1" x14ac:dyDescent="0.5">
      <c r="A909" s="73"/>
      <c r="B909" s="92"/>
      <c r="C909" s="97"/>
      <c r="D909" s="100"/>
      <c r="E909" s="75"/>
      <c r="F909" s="76"/>
      <c r="G909" s="77"/>
      <c r="H909" s="121"/>
    </row>
    <row r="910" spans="1:8" ht="30" customHeight="1" x14ac:dyDescent="0.5">
      <c r="A910" s="73"/>
      <c r="B910" s="92"/>
      <c r="C910" s="97"/>
      <c r="D910" s="100"/>
      <c r="E910" s="75"/>
      <c r="F910" s="76"/>
      <c r="G910" s="77"/>
      <c r="H910" s="121"/>
    </row>
    <row r="911" spans="1:8" ht="30" customHeight="1" x14ac:dyDescent="0.4">
      <c r="A911" s="71"/>
      <c r="B911" s="93"/>
      <c r="C911" s="98"/>
      <c r="D911" s="101"/>
      <c r="E911" s="72"/>
      <c r="F911" s="76"/>
      <c r="G911" s="77"/>
      <c r="H911" s="121"/>
    </row>
    <row r="912" spans="1:8" ht="30" customHeight="1" x14ac:dyDescent="0.4">
      <c r="A912" s="71"/>
      <c r="B912" s="93"/>
      <c r="C912" s="98"/>
      <c r="D912" s="101"/>
      <c r="E912" s="72"/>
      <c r="F912" s="76"/>
      <c r="G912" s="77"/>
      <c r="H912" s="121"/>
    </row>
    <row r="913" spans="1:9" ht="30" customHeight="1" x14ac:dyDescent="0.4">
      <c r="A913" s="71"/>
      <c r="B913" s="93"/>
      <c r="C913" s="98"/>
      <c r="D913" s="101"/>
      <c r="E913" s="72"/>
      <c r="F913" s="76"/>
      <c r="G913" s="77"/>
      <c r="H913" s="121"/>
    </row>
    <row r="914" spans="1:9" ht="30" customHeight="1" x14ac:dyDescent="0.4">
      <c r="A914" s="71"/>
      <c r="B914" s="93"/>
      <c r="C914" s="98"/>
      <c r="D914" s="101"/>
      <c r="E914" s="72"/>
      <c r="F914" s="76"/>
      <c r="G914" s="77"/>
      <c r="H914" s="121"/>
    </row>
    <row r="915" spans="1:9" ht="30" customHeight="1" x14ac:dyDescent="0.4">
      <c r="A915" s="71"/>
      <c r="B915" s="94"/>
      <c r="C915" s="94"/>
      <c r="D915" s="101"/>
      <c r="E915" s="72"/>
      <c r="F915" s="76"/>
      <c r="G915" s="77"/>
      <c r="H915" s="121"/>
    </row>
    <row r="916" spans="1:9" ht="30" customHeight="1" x14ac:dyDescent="0.4">
      <c r="A916" s="71"/>
      <c r="B916" s="94"/>
      <c r="C916" s="94"/>
      <c r="D916" s="101"/>
      <c r="E916" s="72"/>
      <c r="F916" s="76"/>
      <c r="G916" s="77"/>
      <c r="H916" s="121"/>
    </row>
    <row r="917" spans="1:9" ht="30" customHeight="1" x14ac:dyDescent="0.4">
      <c r="A917" s="79"/>
      <c r="B917" s="95"/>
      <c r="C917" s="95"/>
      <c r="D917" s="102"/>
      <c r="E917" s="80"/>
      <c r="F917" s="81"/>
      <c r="G917" s="82"/>
      <c r="H917" s="123"/>
    </row>
    <row r="918" spans="1:9" s="65" customFormat="1" ht="30" customHeight="1" x14ac:dyDescent="0.4">
      <c r="A918" s="83"/>
      <c r="B918" s="96"/>
      <c r="C918" s="96"/>
      <c r="D918" s="96"/>
      <c r="E918" s="84"/>
      <c r="F918" s="82"/>
      <c r="G918" s="82"/>
      <c r="H918" s="124"/>
    </row>
    <row r="919" spans="1:9" ht="38.25" customHeight="1" x14ac:dyDescent="0.25">
      <c r="A919" s="157" t="s">
        <v>360</v>
      </c>
      <c r="B919" s="157"/>
      <c r="C919" s="157"/>
      <c r="D919" s="157"/>
      <c r="E919" s="157"/>
      <c r="F919" s="157"/>
      <c r="G919" s="157"/>
      <c r="H919" s="157"/>
    </row>
    <row r="920" spans="1:9" ht="134.25" customHeight="1" x14ac:dyDescent="0.25">
      <c r="A920" s="158" t="s">
        <v>1635</v>
      </c>
      <c r="B920" s="158"/>
      <c r="C920" s="158"/>
      <c r="D920" s="158"/>
      <c r="E920" s="158"/>
      <c r="F920" s="158"/>
      <c r="G920" s="158"/>
      <c r="H920" s="158"/>
      <c r="I920" s="68"/>
    </row>
    <row r="921" spans="1:9" ht="41.25" customHeight="1" x14ac:dyDescent="0.9">
      <c r="A921" s="78" t="s">
        <v>1520</v>
      </c>
    </row>
    <row r="922" spans="1:9" ht="37.5" customHeight="1" x14ac:dyDescent="0.7">
      <c r="A922" s="159" t="s">
        <v>1597</v>
      </c>
      <c r="B922" s="159"/>
      <c r="C922" s="159"/>
      <c r="D922" s="159"/>
      <c r="E922" s="159"/>
      <c r="F922" s="159"/>
      <c r="G922" s="159"/>
      <c r="H922" s="159"/>
    </row>
    <row r="923" spans="1:9" ht="18.75" customHeight="1" x14ac:dyDescent="0.4"/>
    <row r="924" spans="1:9" ht="55.5" customHeight="1" x14ac:dyDescent="0.25">
      <c r="A924" s="160" t="s">
        <v>1637</v>
      </c>
      <c r="B924" s="160"/>
      <c r="C924" s="160"/>
      <c r="D924" s="160"/>
      <c r="E924" s="160"/>
      <c r="F924" s="160"/>
      <c r="G924" s="160"/>
      <c r="H924" s="160"/>
    </row>
    <row r="926" spans="1:9" ht="30" customHeight="1" x14ac:dyDescent="0.4">
      <c r="A926" s="69" t="s">
        <v>357</v>
      </c>
      <c r="B926" s="91" t="s">
        <v>267</v>
      </c>
      <c r="C926" s="91" t="s">
        <v>721</v>
      </c>
      <c r="D926" s="99" t="s">
        <v>358</v>
      </c>
      <c r="E926" s="70" t="s">
        <v>359</v>
      </c>
      <c r="F926" s="161" t="s">
        <v>256</v>
      </c>
      <c r="G926" s="161"/>
      <c r="H926" s="161"/>
    </row>
    <row r="927" spans="1:9" ht="30" customHeight="1" x14ac:dyDescent="0.5">
      <c r="A927" s="73" t="str">
        <f>'Master Book'!E205</f>
        <v>Realign and clean</v>
      </c>
      <c r="B927" s="92">
        <f>'Master Book'!H205</f>
        <v>470.48578820116057</v>
      </c>
      <c r="C927" s="97">
        <f>'Master Book'!I205</f>
        <v>316.35135880077371</v>
      </c>
      <c r="D927" s="100">
        <f>'Master Book'!J205</f>
        <v>268.89865498065762</v>
      </c>
      <c r="E927" s="74">
        <f>'Master Book'!D205</f>
        <v>12001</v>
      </c>
      <c r="F927" s="76">
        <f>'Master Book'!F205</f>
        <v>0.75</v>
      </c>
      <c r="G927" s="114" t="s">
        <v>1131</v>
      </c>
      <c r="H927" s="121">
        <f>'Master Book'!P205</f>
        <v>1</v>
      </c>
    </row>
    <row r="928" spans="1:9" ht="30" customHeight="1" x14ac:dyDescent="0.5">
      <c r="A928" s="73" t="str">
        <f>'Master Book'!E206</f>
        <v>Replace burner (first) Special Order</v>
      </c>
      <c r="B928" s="92">
        <f>'Master Book'!H206</f>
        <v>439.4238588007737</v>
      </c>
      <c r="C928" s="97">
        <f>'Master Book'!I206</f>
        <v>316.66757253384912</v>
      </c>
      <c r="D928" s="100">
        <f>'Master Book'!J206</f>
        <v>269.16743665377174</v>
      </c>
      <c r="E928" s="74">
        <f>'Master Book'!D206</f>
        <v>12002</v>
      </c>
      <c r="F928" s="76">
        <f>'Master Book'!F206</f>
        <v>0.5</v>
      </c>
      <c r="G928" s="114" t="s">
        <v>1131</v>
      </c>
      <c r="H928" s="121">
        <f>'Master Book'!P206</f>
        <v>14</v>
      </c>
    </row>
    <row r="929" spans="1:8" ht="30" customHeight="1" x14ac:dyDescent="0.5">
      <c r="A929" s="73" t="str">
        <f>'Master Book'!E207</f>
        <v>Replace additional burners Special Order</v>
      </c>
      <c r="B929" s="92">
        <f>'Master Book'!H207</f>
        <v>192.80877176015474</v>
      </c>
      <c r="C929" s="97">
        <f>'Master Book'!I207</f>
        <v>152.25751450676984</v>
      </c>
      <c r="D929" s="100">
        <f>'Master Book'!J207</f>
        <v>129.41888733075436</v>
      </c>
      <c r="E929" s="74">
        <f>'Master Book'!D207</f>
        <v>12003</v>
      </c>
      <c r="F929" s="76">
        <f>'Master Book'!F207</f>
        <v>0.1</v>
      </c>
      <c r="G929" s="114" t="s">
        <v>1131</v>
      </c>
      <c r="H929" s="121">
        <f>'Master Book'!P207</f>
        <v>14</v>
      </c>
    </row>
    <row r="930" spans="1:8" ht="30" customHeight="1" x14ac:dyDescent="0.5">
      <c r="A930" s="73" t="str">
        <f>'Master Book'!E208</f>
        <v>Replace OEM burner - Special Order</v>
      </c>
      <c r="B930" s="92">
        <f>'Master Book'!H208</f>
        <v>879.83771760154741</v>
      </c>
      <c r="C930" s="97">
        <f>'Master Book'!I208</f>
        <v>654.32514506769826</v>
      </c>
      <c r="D930" s="100">
        <f>'Master Book'!J208</f>
        <v>556.17637330754349</v>
      </c>
      <c r="E930" s="74">
        <f>'Master Book'!D208</f>
        <v>12004</v>
      </c>
      <c r="F930" s="76">
        <f>'Master Book'!F208</f>
        <v>1</v>
      </c>
      <c r="G930" s="114" t="s">
        <v>1131</v>
      </c>
      <c r="H930" s="121">
        <f>'Master Book'!P208</f>
        <v>40</v>
      </c>
    </row>
    <row r="931" spans="1:8" ht="30" customHeight="1" x14ac:dyDescent="0.5">
      <c r="A931" s="73" t="str">
        <f>'Master Book'!E209</f>
        <v>Replace up to 6 orifices</v>
      </c>
      <c r="B931" s="92">
        <f>'Master Book'!H209</f>
        <v>316.35135880077371</v>
      </c>
      <c r="C931" s="97">
        <f>'Master Book'!I209</f>
        <v>213.59507253384916</v>
      </c>
      <c r="D931" s="100">
        <f>'Master Book'!J209</f>
        <v>181.55581165377177</v>
      </c>
      <c r="E931" s="74">
        <f>'Master Book'!D209</f>
        <v>12005</v>
      </c>
      <c r="F931" s="76">
        <f>'Master Book'!F209</f>
        <v>0.5</v>
      </c>
      <c r="G931" s="114" t="s">
        <v>1131</v>
      </c>
      <c r="H931" s="121">
        <f>'Master Book'!P209</f>
        <v>1</v>
      </c>
    </row>
    <row r="932" spans="1:8" ht="30" customHeight="1" x14ac:dyDescent="0.5">
      <c r="A932" s="73" t="str">
        <f>'Master Book'!E210</f>
        <v>Warranty burner</v>
      </c>
      <c r="B932" s="92">
        <f>'Master Book'!H210</f>
        <v>308.26885880077373</v>
      </c>
      <c r="C932" s="97">
        <f>'Master Book'!I210</f>
        <v>205.51257253384915</v>
      </c>
      <c r="D932" s="100">
        <f>'Master Book'!J210</f>
        <v>174.68568665377177</v>
      </c>
      <c r="E932" s="74">
        <f>'Master Book'!D210</f>
        <v>12006</v>
      </c>
      <c r="F932" s="76">
        <f>'Master Book'!F210</f>
        <v>0.5</v>
      </c>
      <c r="G932" s="114" t="s">
        <v>1131</v>
      </c>
      <c r="H932" s="121">
        <f>'Master Book'!P210</f>
        <v>0</v>
      </c>
    </row>
    <row r="933" spans="1:8" ht="30" customHeight="1" x14ac:dyDescent="0.5">
      <c r="A933" s="73" t="str">
        <f>'Master Book'!E211</f>
        <v>Set gas pressure</v>
      </c>
      <c r="B933" s="92">
        <f>'Master Book'!H211</f>
        <v>308.26885880077373</v>
      </c>
      <c r="C933" s="97">
        <f>'Master Book'!I211</f>
        <v>205.51257253384915</v>
      </c>
      <c r="D933" s="100">
        <f>'Master Book'!J211</f>
        <v>174.68568665377177</v>
      </c>
      <c r="E933" s="74">
        <f>'Master Book'!D211</f>
        <v>12007</v>
      </c>
      <c r="F933" s="76">
        <f>'Master Book'!F211</f>
        <v>0.5</v>
      </c>
      <c r="G933" s="114" t="s">
        <v>1131</v>
      </c>
      <c r="H933" s="121">
        <f>'Master Book'!P211</f>
        <v>0</v>
      </c>
    </row>
    <row r="934" spans="1:8" ht="30" customHeight="1" x14ac:dyDescent="0.5">
      <c r="A934" s="73" t="str">
        <f>'Master Book'!E212</f>
        <v>Pilot cleaning</v>
      </c>
      <c r="B934" s="92">
        <f>'Master Book'!H212</f>
        <v>310.28948380077372</v>
      </c>
      <c r="C934" s="97">
        <f>'Master Book'!I212</f>
        <v>207.53319753384915</v>
      </c>
      <c r="D934" s="100">
        <f>'Master Book'!J212</f>
        <v>176.40321790377178</v>
      </c>
      <c r="E934" s="74">
        <f>'Master Book'!D212</f>
        <v>12008</v>
      </c>
      <c r="F934" s="76">
        <f>'Master Book'!F212</f>
        <v>0.5</v>
      </c>
      <c r="G934" s="114" t="s">
        <v>1131</v>
      </c>
      <c r="H934" s="121">
        <f>'Master Book'!P212</f>
        <v>0.25</v>
      </c>
    </row>
    <row r="935" spans="1:8" ht="30" customHeight="1" x14ac:dyDescent="0.5">
      <c r="A935" s="73" t="str">
        <f>'Master Book'!E213</f>
        <v>Relight pilot</v>
      </c>
      <c r="B935" s="92">
        <f>'Master Book'!H213</f>
        <v>154.13442940038686</v>
      </c>
      <c r="C935" s="97">
        <f>'Master Book'!I213</f>
        <v>102.75628626692458</v>
      </c>
      <c r="D935" s="100">
        <f>'Master Book'!J213</f>
        <v>87.342843326885884</v>
      </c>
      <c r="E935" s="74">
        <f>'Master Book'!D213</f>
        <v>12009</v>
      </c>
      <c r="F935" s="76">
        <f>'Master Book'!F213</f>
        <v>0.25</v>
      </c>
      <c r="G935" s="114" t="s">
        <v>1131</v>
      </c>
      <c r="H935" s="121">
        <f>'Master Book'!P213</f>
        <v>0</v>
      </c>
    </row>
    <row r="936" spans="1:8" ht="30" customHeight="1" x14ac:dyDescent="0.5">
      <c r="A936" s="73" t="str">
        <f>'Master Book'!E214</f>
        <v>H.S.I. univ furncace control gas - Honeyweel S8910 Special Order</v>
      </c>
      <c r="B936" s="92">
        <f>'Master Book'!H214</f>
        <v>824.36578820116063</v>
      </c>
      <c r="C936" s="97">
        <f>'Master Book'!I214</f>
        <v>650.23135880077371</v>
      </c>
      <c r="D936" s="100">
        <f>'Master Book'!J214</f>
        <v>552.69665498065763</v>
      </c>
      <c r="E936" s="74">
        <f>'Master Book'!D214</f>
        <v>12010</v>
      </c>
      <c r="F936" s="76">
        <f>'Master Book'!F214</f>
        <v>0.75</v>
      </c>
      <c r="G936" s="114" t="s">
        <v>1131</v>
      </c>
      <c r="H936" s="121">
        <f>'Master Book'!P214</f>
        <v>145</v>
      </c>
    </row>
    <row r="937" spans="1:8" ht="30" customHeight="1" x14ac:dyDescent="0.5">
      <c r="A937" s="73" t="str">
        <f>'Master Book'!E215</f>
        <v>Electronic Spark - Honeywell S8910 Univ.  Special Order</v>
      </c>
      <c r="B937" s="92">
        <f>'Master Book'!H215</f>
        <v>782.71578820116065</v>
      </c>
      <c r="C937" s="97">
        <f>'Master Book'!I215</f>
        <v>608.58135880077373</v>
      </c>
      <c r="D937" s="100">
        <f>'Master Book'!J215</f>
        <v>517.29415498065771</v>
      </c>
      <c r="E937" s="74">
        <f>'Master Book'!D215</f>
        <v>12011</v>
      </c>
      <c r="F937" s="76">
        <f>'Master Book'!F215</f>
        <v>0.75</v>
      </c>
      <c r="G937" s="114" t="s">
        <v>1131</v>
      </c>
      <c r="H937" s="121">
        <f>'Master Book'!P215</f>
        <v>125</v>
      </c>
    </row>
    <row r="938" spans="1:8" ht="30" customHeight="1" x14ac:dyDescent="0.5">
      <c r="A938" s="73" t="str">
        <f>'Master Book'!E216</f>
        <v>Inducer draft board - universal   Special Order</v>
      </c>
      <c r="B938" s="92">
        <f>'Master Book'!H216</f>
        <v>613.21885880077366</v>
      </c>
      <c r="C938" s="97">
        <f>'Master Book'!I216</f>
        <v>490.46257253384914</v>
      </c>
      <c r="D938" s="100">
        <f>'Master Book'!J216</f>
        <v>416.89318665377175</v>
      </c>
      <c r="E938" s="74">
        <f>'Master Book'!D216</f>
        <v>12012</v>
      </c>
      <c r="F938" s="76">
        <f>'Master Book'!F216</f>
        <v>0.5</v>
      </c>
      <c r="G938" s="114" t="s">
        <v>1131</v>
      </c>
      <c r="H938" s="121">
        <f>'Master Book'!P216</f>
        <v>60</v>
      </c>
    </row>
    <row r="939" spans="1:8" ht="30" customHeight="1" x14ac:dyDescent="0.5">
      <c r="A939" s="73" t="str">
        <f>'Master Book'!E217</f>
        <v>Retrofit ignition kit - Honeywell Y8610U kit  Special Order</v>
      </c>
      <c r="B939" s="92">
        <f>'Master Book'!H217</f>
        <v>1195.1096470019343</v>
      </c>
      <c r="C939" s="97">
        <f>'Master Book'!I217</f>
        <v>918.21893133462288</v>
      </c>
      <c r="D939" s="100">
        <f>'Master Book'!J217</f>
        <v>780.48609163442939</v>
      </c>
      <c r="E939" s="74">
        <f>'Master Book'!D217</f>
        <v>12013</v>
      </c>
      <c r="F939" s="76">
        <f>'Master Book'!F217</f>
        <v>1.25</v>
      </c>
      <c r="G939" s="114" t="s">
        <v>1131</v>
      </c>
      <c r="H939" s="121">
        <f>'Master Book'!P217</f>
        <v>175</v>
      </c>
    </row>
    <row r="940" spans="1:8" ht="30" customHeight="1" x14ac:dyDescent="0.5">
      <c r="A940" s="73" t="str">
        <f>'Master Book'!E218</f>
        <v>Remount sensor</v>
      </c>
      <c r="B940" s="92">
        <f>'Master Book'!H218</f>
        <v>156.15505440038686</v>
      </c>
      <c r="C940" s="97">
        <f>'Master Book'!I218</f>
        <v>104.77691126692457</v>
      </c>
      <c r="D940" s="100">
        <f>'Master Book'!J218</f>
        <v>89.060374576885877</v>
      </c>
      <c r="E940" s="74">
        <f>'Master Book'!D218</f>
        <v>12014</v>
      </c>
      <c r="F940" s="76">
        <f>'Master Book'!F218</f>
        <v>0.25</v>
      </c>
      <c r="G940" s="114" t="s">
        <v>1131</v>
      </c>
      <c r="H940" s="121">
        <f>'Master Book'!P218</f>
        <v>0.25</v>
      </c>
    </row>
    <row r="941" spans="1:8" ht="30" customHeight="1" x14ac:dyDescent="0.5">
      <c r="A941" s="73" t="str">
        <f>'Master Book'!E219</f>
        <v>Check electrical contacts</v>
      </c>
      <c r="B941" s="92">
        <f>'Master Book'!H219</f>
        <v>154.13442940038686</v>
      </c>
      <c r="C941" s="97">
        <f>'Master Book'!I219</f>
        <v>102.75628626692458</v>
      </c>
      <c r="D941" s="100">
        <f>'Master Book'!J219</f>
        <v>87.342843326885884</v>
      </c>
      <c r="E941" s="74">
        <f>'Master Book'!D219</f>
        <v>12015</v>
      </c>
      <c r="F941" s="76">
        <f>'Master Book'!F219</f>
        <v>0.25</v>
      </c>
      <c r="G941" s="114" t="s">
        <v>1131</v>
      </c>
      <c r="H941" s="121">
        <f>'Master Book'!P219</f>
        <v>0</v>
      </c>
    </row>
    <row r="942" spans="1:8" ht="30" customHeight="1" x14ac:dyDescent="0.5">
      <c r="A942" s="73" t="str">
        <f>'Master Book'!E220</f>
        <v>Clean flame sensor</v>
      </c>
      <c r="B942" s="92">
        <f>'Master Book'!H220</f>
        <v>324.43385880077375</v>
      </c>
      <c r="C942" s="97">
        <f>'Master Book'!I220</f>
        <v>221.67757253384914</v>
      </c>
      <c r="D942" s="100">
        <f>'Master Book'!J220</f>
        <v>188.42593665377177</v>
      </c>
      <c r="E942" s="74">
        <f>'Master Book'!D220</f>
        <v>12016</v>
      </c>
      <c r="F942" s="76">
        <f>'Master Book'!F220</f>
        <v>0.5</v>
      </c>
      <c r="G942" s="114" t="s">
        <v>1131</v>
      </c>
      <c r="H942" s="121">
        <f>'Master Book'!P220</f>
        <v>2</v>
      </c>
    </row>
    <row r="943" spans="1:8" ht="30" customHeight="1" x14ac:dyDescent="0.5">
      <c r="A943" s="73" t="str">
        <f>'Master Book'!E221</f>
        <v>Retrofit ignition kit Honeywell Y8610U kit</v>
      </c>
      <c r="B943" s="92">
        <f>'Master Book'!H221</f>
        <v>1135.1096470019343</v>
      </c>
      <c r="C943" s="97">
        <f>'Master Book'!I221</f>
        <v>878.21893133462288</v>
      </c>
      <c r="D943" s="100">
        <f>'Master Book'!J221</f>
        <v>746.48609163442939</v>
      </c>
      <c r="E943" s="74">
        <f>'Master Book'!D221</f>
        <v>12017</v>
      </c>
      <c r="F943" s="76">
        <f>'Master Book'!F221</f>
        <v>1.25</v>
      </c>
      <c r="G943" s="114" t="s">
        <v>1131</v>
      </c>
      <c r="H943" s="121">
        <f>'Master Book'!P221</f>
        <v>175</v>
      </c>
    </row>
    <row r="944" spans="1:8" ht="30" customHeight="1" x14ac:dyDescent="0.5">
      <c r="A944" s="73" t="str">
        <f>'Master Book'!E222</f>
        <v>Replace hot surface ignitor</v>
      </c>
      <c r="B944" s="92">
        <f>'Master Book'!H222</f>
        <v>306.60942940038683</v>
      </c>
      <c r="C944" s="97">
        <f>'Master Book'!I222</f>
        <v>255.23128626692457</v>
      </c>
      <c r="D944" s="100">
        <f>'Master Book'!J222</f>
        <v>216.94659332688587</v>
      </c>
      <c r="E944" s="74">
        <f>'Master Book'!D222</f>
        <v>12018</v>
      </c>
      <c r="F944" s="76">
        <f>'Master Book'!F222</f>
        <v>0.25</v>
      </c>
      <c r="G944" s="114" t="s">
        <v>1131</v>
      </c>
      <c r="H944" s="121">
        <f>'Master Book'!P222</f>
        <v>30</v>
      </c>
    </row>
    <row r="945" spans="1:8" ht="30" customHeight="1" x14ac:dyDescent="0.5">
      <c r="A945" s="73" t="str">
        <f>'Master Book'!E223</f>
        <v>Replace flame sensor</v>
      </c>
      <c r="B945" s="92">
        <f>'Master Book'!H223</f>
        <v>523.39328820116054</v>
      </c>
      <c r="C945" s="97">
        <f>'Master Book'!I223</f>
        <v>369.25885880077374</v>
      </c>
      <c r="D945" s="100">
        <f>'Master Book'!J223</f>
        <v>313.87002998065765</v>
      </c>
      <c r="E945" s="74">
        <f>'Master Book'!D223</f>
        <v>12020</v>
      </c>
      <c r="F945" s="76">
        <f>'Master Book'!F223</f>
        <v>0.75</v>
      </c>
      <c r="G945" s="114" t="s">
        <v>1131</v>
      </c>
      <c r="H945" s="121">
        <f>'Master Book'!P223</f>
        <v>12</v>
      </c>
    </row>
    <row r="946" spans="1:8" ht="30" customHeight="1" x14ac:dyDescent="0.5">
      <c r="A946" s="73" t="str">
        <f>'Master Book'!E224</f>
        <v>Clean/replace pilot orifice</v>
      </c>
      <c r="B946" s="92">
        <f>'Master Book'!H224</f>
        <v>332.51635880077373</v>
      </c>
      <c r="C946" s="97">
        <f>'Master Book'!I224</f>
        <v>229.76007253384915</v>
      </c>
      <c r="D946" s="100">
        <f>'Master Book'!J224</f>
        <v>195.29606165377177</v>
      </c>
      <c r="E946" s="74">
        <f>'Master Book'!D224</f>
        <v>12021</v>
      </c>
      <c r="F946" s="76">
        <f>'Master Book'!F224</f>
        <v>0.5</v>
      </c>
      <c r="G946" s="114" t="s">
        <v>1131</v>
      </c>
      <c r="H946" s="121">
        <f>'Master Book'!P224</f>
        <v>3</v>
      </c>
    </row>
    <row r="947" spans="1:8" ht="30" customHeight="1" x14ac:dyDescent="0.5">
      <c r="A947" s="73" t="str">
        <f>'Master Book'!E225</f>
        <v>Replace pilot line only</v>
      </c>
      <c r="B947" s="92">
        <f>'Master Book'!H225</f>
        <v>184.54692940038686</v>
      </c>
      <c r="C947" s="97">
        <f>'Master Book'!I225</f>
        <v>133.16878626692457</v>
      </c>
      <c r="D947" s="100">
        <f>'Master Book'!J225</f>
        <v>113.19346832688588</v>
      </c>
      <c r="E947" s="74">
        <f>'Master Book'!D225</f>
        <v>12022</v>
      </c>
      <c r="F947" s="76">
        <f>'Master Book'!F225</f>
        <v>0.25</v>
      </c>
      <c r="G947" s="114" t="s">
        <v>1131</v>
      </c>
      <c r="H947" s="121">
        <f>'Master Book'!P225</f>
        <v>5</v>
      </c>
    </row>
    <row r="948" spans="1:8" ht="30" customHeight="1" x14ac:dyDescent="0.5">
      <c r="A948" s="73" t="str">
        <f>'Master Book'!E226</f>
        <v>Replace pilot - universal</v>
      </c>
      <c r="B948" s="92">
        <f>'Master Book'!H226</f>
        <v>384.50635880077374</v>
      </c>
      <c r="C948" s="97">
        <f>'Master Book'!I226</f>
        <v>281.75007253384916</v>
      </c>
      <c r="D948" s="100">
        <f>'Master Book'!J226</f>
        <v>239.48756165377179</v>
      </c>
      <c r="E948" s="74">
        <f>'Master Book'!D226</f>
        <v>12023</v>
      </c>
      <c r="F948" s="76">
        <f>'Master Book'!F226</f>
        <v>0.5</v>
      </c>
      <c r="G948" s="114" t="s">
        <v>1131</v>
      </c>
      <c r="H948" s="121">
        <f>'Master Book'!P226</f>
        <v>15</v>
      </c>
    </row>
    <row r="949" spans="1:8" ht="30" customHeight="1" x14ac:dyDescent="0.5">
      <c r="A949" s="73" t="str">
        <f>'Master Book'!E227</f>
        <v>Replace pilot - Special Order</v>
      </c>
      <c r="B949" s="92">
        <f>'Master Book'!H227</f>
        <v>520.74385880077375</v>
      </c>
      <c r="C949" s="97">
        <f>'Master Book'!I227</f>
        <v>397.98757253384917</v>
      </c>
      <c r="D949" s="100">
        <f>'Master Book'!J227</f>
        <v>338.28943665377182</v>
      </c>
      <c r="E949" s="74">
        <f>'Master Book'!D227</f>
        <v>12024</v>
      </c>
      <c r="F949" s="76">
        <f>'Master Book'!F227</f>
        <v>0.5</v>
      </c>
      <c r="G949" s="114" t="s">
        <v>1131</v>
      </c>
      <c r="H949" s="121">
        <f>'Master Book'!P227</f>
        <v>30</v>
      </c>
    </row>
    <row r="950" spans="1:8" ht="30" customHeight="1" x14ac:dyDescent="0.5">
      <c r="A950" s="73" t="str">
        <f>'Master Book'!E228</f>
        <v>Relight pilot only</v>
      </c>
      <c r="B950" s="92">
        <f>'Master Book'!H228</f>
        <v>154.13442940038686</v>
      </c>
      <c r="C950" s="97">
        <f>'Master Book'!I228</f>
        <v>102.75628626692458</v>
      </c>
      <c r="D950" s="100">
        <f>'Master Book'!J228</f>
        <v>87.342843326885884</v>
      </c>
      <c r="E950" s="74">
        <f>'Master Book'!D228</f>
        <v>12025</v>
      </c>
      <c r="F950" s="76">
        <f>'Master Book'!F228</f>
        <v>0.25</v>
      </c>
      <c r="G950" s="114" t="s">
        <v>1131</v>
      </c>
      <c r="H950" s="121">
        <f>'Master Book'!P228</f>
        <v>0</v>
      </c>
    </row>
    <row r="951" spans="1:8" ht="30" customHeight="1" x14ac:dyDescent="0.5">
      <c r="A951" s="73" t="str">
        <f>'Master Book'!E229</f>
        <v>Replace pilot generator</v>
      </c>
      <c r="B951" s="92">
        <f>'Master Book'!H229</f>
        <v>425.16635880077371</v>
      </c>
      <c r="C951" s="97">
        <f>'Master Book'!I229</f>
        <v>322.41007253384913</v>
      </c>
      <c r="D951" s="100">
        <f>'Master Book'!J229</f>
        <v>274.04856165377174</v>
      </c>
      <c r="E951" s="74">
        <f>'Master Book'!D229</f>
        <v>12026</v>
      </c>
      <c r="F951" s="76">
        <f>'Master Book'!F229</f>
        <v>0.5</v>
      </c>
      <c r="G951" s="114" t="s">
        <v>1131</v>
      </c>
      <c r="H951" s="121">
        <f>'Master Book'!P229</f>
        <v>23</v>
      </c>
    </row>
    <row r="952" spans="1:8" ht="30" customHeight="1" x14ac:dyDescent="0.5">
      <c r="A952" s="73" t="str">
        <f>'Master Book'!E230</f>
        <v>BDP 740 (3 wire) pilot - Special Order</v>
      </c>
      <c r="B952" s="92">
        <f>'Master Book'!H230</f>
        <v>600.97135880077371</v>
      </c>
      <c r="C952" s="97">
        <f>'Master Book'!I230</f>
        <v>478.21507253384914</v>
      </c>
      <c r="D952" s="100">
        <f>'Master Book'!J230</f>
        <v>406.48281165377176</v>
      </c>
      <c r="E952" s="74">
        <f>'Master Book'!D230</f>
        <v>12027</v>
      </c>
      <c r="F952" s="76">
        <f>'Master Book'!F230</f>
        <v>0.5</v>
      </c>
      <c r="G952" s="114" t="s">
        <v>1131</v>
      </c>
      <c r="H952" s="121">
        <f>'Master Book'!P230</f>
        <v>57</v>
      </c>
    </row>
    <row r="953" spans="1:8" ht="30" customHeight="1" x14ac:dyDescent="0.5">
      <c r="A953" s="73" t="str">
        <f>'Master Book'!E231</f>
        <v>Warranty pilot or igniter -Special Order</v>
      </c>
      <c r="B953" s="92">
        <f>'Master Book'!H231</f>
        <v>214.13442940038686</v>
      </c>
      <c r="C953" s="97">
        <f>'Master Book'!I231</f>
        <v>142.75628626692458</v>
      </c>
      <c r="D953" s="100">
        <f>'Master Book'!J231</f>
        <v>121.34284332688588</v>
      </c>
      <c r="E953" s="74">
        <f>'Master Book'!D231</f>
        <v>12028</v>
      </c>
      <c r="F953" s="76">
        <f>'Master Book'!F231</f>
        <v>0.25</v>
      </c>
      <c r="G953" s="114" t="s">
        <v>1131</v>
      </c>
      <c r="H953" s="121">
        <f>'Master Book'!P231</f>
        <v>0</v>
      </c>
    </row>
    <row r="954" spans="1:8" ht="30" customHeight="1" x14ac:dyDescent="0.5">
      <c r="A954" s="73" t="str">
        <f>'Master Book'!E232</f>
        <v>Thermocouple 18-36"</v>
      </c>
      <c r="B954" s="92">
        <f>'Master Book'!H232</f>
        <v>204.95942940038685</v>
      </c>
      <c r="C954" s="97">
        <f>'Master Book'!I232</f>
        <v>153.58128626692456</v>
      </c>
      <c r="D954" s="100">
        <f>'Master Book'!J232</f>
        <v>130.54409332688587</v>
      </c>
      <c r="E954" s="74">
        <f>'Master Book'!D232</f>
        <v>12029</v>
      </c>
      <c r="F954" s="76">
        <f>'Master Book'!F232</f>
        <v>0.25</v>
      </c>
      <c r="G954" s="114" t="s">
        <v>1131</v>
      </c>
      <c r="H954" s="121">
        <f>'Master Book'!P232</f>
        <v>10</v>
      </c>
    </row>
    <row r="955" spans="1:8" ht="30" customHeight="1" x14ac:dyDescent="0.5">
      <c r="A955" s="73"/>
      <c r="B955" s="92"/>
      <c r="C955" s="97"/>
      <c r="D955" s="100"/>
      <c r="E955" s="74"/>
      <c r="F955" s="76"/>
      <c r="G955" s="114"/>
      <c r="H955" s="121"/>
    </row>
    <row r="956" spans="1:8" ht="30" customHeight="1" x14ac:dyDescent="0.5">
      <c r="A956" s="73"/>
      <c r="B956" s="92"/>
      <c r="C956" s="97"/>
      <c r="D956" s="100"/>
      <c r="E956" s="74"/>
      <c r="F956" s="76"/>
      <c r="G956" s="114"/>
      <c r="H956" s="121"/>
    </row>
    <row r="957" spans="1:8" ht="30" customHeight="1" x14ac:dyDescent="0.5">
      <c r="A957" s="73"/>
      <c r="B957" s="92"/>
      <c r="C957" s="97"/>
      <c r="D957" s="100"/>
      <c r="E957" s="74"/>
      <c r="F957" s="76"/>
      <c r="G957" s="114"/>
      <c r="H957" s="121"/>
    </row>
    <row r="958" spans="1:8" ht="30" customHeight="1" x14ac:dyDescent="0.5">
      <c r="A958" s="73"/>
      <c r="B958" s="92"/>
      <c r="C958" s="97"/>
      <c r="D958" s="100"/>
      <c r="E958" s="74"/>
      <c r="F958" s="76"/>
      <c r="G958" s="114"/>
      <c r="H958" s="121"/>
    </row>
    <row r="959" spans="1:8" ht="30" customHeight="1" x14ac:dyDescent="0.5">
      <c r="A959" s="73"/>
      <c r="B959" s="92"/>
      <c r="C959" s="97"/>
      <c r="D959" s="100"/>
      <c r="E959" s="74"/>
      <c r="F959" s="76"/>
      <c r="G959" s="114"/>
      <c r="H959" s="121"/>
    </row>
    <row r="960" spans="1:8" ht="30" customHeight="1" x14ac:dyDescent="0.5">
      <c r="A960" s="73"/>
      <c r="B960" s="92"/>
      <c r="C960" s="97"/>
      <c r="D960" s="100"/>
      <c r="E960" s="74"/>
      <c r="F960" s="76"/>
      <c r="G960" s="114"/>
      <c r="H960" s="121"/>
    </row>
    <row r="961" spans="1:9" ht="30" customHeight="1" x14ac:dyDescent="0.5">
      <c r="A961" s="73"/>
      <c r="B961" s="92"/>
      <c r="C961" s="97"/>
      <c r="D961" s="100"/>
      <c r="E961" s="74"/>
      <c r="F961" s="76"/>
      <c r="G961" s="114"/>
      <c r="H961" s="121"/>
    </row>
    <row r="962" spans="1:9" ht="30" customHeight="1" x14ac:dyDescent="0.5">
      <c r="A962" s="73"/>
      <c r="B962" s="92"/>
      <c r="C962" s="97"/>
      <c r="D962" s="100"/>
      <c r="E962" s="74"/>
      <c r="F962" s="76"/>
      <c r="G962" s="114"/>
      <c r="H962" s="121"/>
    </row>
    <row r="963" spans="1:9" ht="30" customHeight="1" x14ac:dyDescent="0.4">
      <c r="A963" s="79"/>
      <c r="B963" s="95"/>
      <c r="C963" s="95"/>
      <c r="D963" s="102"/>
      <c r="E963" s="80"/>
      <c r="F963" s="81"/>
      <c r="G963" s="82"/>
      <c r="H963" s="123"/>
    </row>
    <row r="964" spans="1:9" s="65" customFormat="1" ht="30" customHeight="1" x14ac:dyDescent="0.4">
      <c r="A964" s="83"/>
      <c r="B964" s="96"/>
      <c r="C964" s="96"/>
      <c r="D964" s="96"/>
      <c r="E964" s="84"/>
      <c r="F964" s="82"/>
      <c r="G964" s="82"/>
      <c r="H964" s="124"/>
    </row>
    <row r="965" spans="1:9" ht="38.25" customHeight="1" x14ac:dyDescent="0.25">
      <c r="A965" s="157" t="s">
        <v>360</v>
      </c>
      <c r="B965" s="157"/>
      <c r="C965" s="157"/>
      <c r="D965" s="157"/>
      <c r="E965" s="157"/>
      <c r="F965" s="157"/>
      <c r="G965" s="157"/>
      <c r="H965" s="157"/>
    </row>
    <row r="966" spans="1:9" ht="134.25" customHeight="1" x14ac:dyDescent="0.25">
      <c r="A966" s="158" t="s">
        <v>1635</v>
      </c>
      <c r="B966" s="158"/>
      <c r="C966" s="158"/>
      <c r="D966" s="158"/>
      <c r="E966" s="158"/>
      <c r="F966" s="158"/>
      <c r="G966" s="158"/>
      <c r="H966" s="158"/>
      <c r="I966" s="68"/>
    </row>
    <row r="967" spans="1:9" ht="41.25" customHeight="1" x14ac:dyDescent="0.9">
      <c r="A967" s="78" t="s">
        <v>1521</v>
      </c>
    </row>
    <row r="968" spans="1:9" ht="37.5" customHeight="1" x14ac:dyDescent="0.7">
      <c r="A968" s="159" t="s">
        <v>374</v>
      </c>
      <c r="B968" s="159"/>
      <c r="C968" s="159"/>
      <c r="D968" s="159"/>
      <c r="E968" s="159"/>
      <c r="F968" s="159"/>
      <c r="G968" s="159"/>
      <c r="H968" s="159"/>
    </row>
    <row r="969" spans="1:9" ht="18.75" customHeight="1" x14ac:dyDescent="0.4"/>
    <row r="970" spans="1:9" ht="55.5" customHeight="1" x14ac:dyDescent="0.25">
      <c r="A970" s="160" t="s">
        <v>1637</v>
      </c>
      <c r="B970" s="160"/>
      <c r="C970" s="160"/>
      <c r="D970" s="160"/>
      <c r="E970" s="160"/>
      <c r="F970" s="160"/>
      <c r="G970" s="160"/>
      <c r="H970" s="160"/>
    </row>
    <row r="972" spans="1:9" ht="30" customHeight="1" x14ac:dyDescent="0.4">
      <c r="A972" s="69" t="s">
        <v>357</v>
      </c>
      <c r="B972" s="91" t="s">
        <v>267</v>
      </c>
      <c r="C972" s="91" t="s">
        <v>721</v>
      </c>
      <c r="D972" s="99" t="s">
        <v>358</v>
      </c>
      <c r="E972" s="70" t="s">
        <v>359</v>
      </c>
      <c r="F972" s="161" t="s">
        <v>256</v>
      </c>
      <c r="G972" s="161"/>
      <c r="H972" s="161"/>
    </row>
    <row r="973" spans="1:9" ht="30" customHeight="1" x14ac:dyDescent="0.5">
      <c r="A973" s="73" t="str">
        <f>'Master Book'!E233</f>
        <v>Replace flue damper motor kit 8"max-Special Order</v>
      </c>
      <c r="B973" s="92">
        <f>'Master Book'!H233</f>
        <v>982.60635880077371</v>
      </c>
      <c r="C973" s="97">
        <f>'Master Book'!I233</f>
        <v>859.85007253384913</v>
      </c>
      <c r="D973" s="100">
        <f>'Master Book'!J233</f>
        <v>730.87256165377175</v>
      </c>
      <c r="E973" s="74">
        <f>'Master Book'!D233</f>
        <v>12101</v>
      </c>
      <c r="F973" s="76">
        <f>'Master Book'!F233</f>
        <v>0.5</v>
      </c>
      <c r="G973" s="114" t="s">
        <v>1131</v>
      </c>
      <c r="H973" s="121">
        <f>'Master Book'!P233</f>
        <v>295</v>
      </c>
    </row>
    <row r="974" spans="1:9" ht="30" customHeight="1" x14ac:dyDescent="0.5">
      <c r="A974" s="73" t="str">
        <f>'Master Book'!E234</f>
        <v>Replace damper motor - Special Order</v>
      </c>
      <c r="B974" s="92">
        <f>'Master Book'!H234</f>
        <v>732.70635880077373</v>
      </c>
      <c r="C974" s="97">
        <f>'Master Book'!I234</f>
        <v>609.95007253384915</v>
      </c>
      <c r="D974" s="100">
        <f>'Master Book'!J234</f>
        <v>518.45756165377179</v>
      </c>
      <c r="E974" s="74" t="str">
        <f>'Master Book'!D234</f>
        <v>12102</v>
      </c>
      <c r="F974" s="76">
        <f>'Master Book'!F234</f>
        <v>0.5</v>
      </c>
      <c r="G974" s="114" t="s">
        <v>1131</v>
      </c>
      <c r="H974" s="121">
        <f>'Master Book'!P234</f>
        <v>175</v>
      </c>
    </row>
    <row r="975" spans="1:9" ht="30" customHeight="1" x14ac:dyDescent="0.5">
      <c r="A975" s="73" t="str">
        <f>'Master Book'!E235</f>
        <v>Replace door spring</v>
      </c>
      <c r="B975" s="92">
        <f>'Master Book'!H235</f>
        <v>435.33135880077373</v>
      </c>
      <c r="C975" s="97">
        <f>'Master Book'!I235</f>
        <v>332.57507253384915</v>
      </c>
      <c r="D975" s="100">
        <f>'Master Book'!J235</f>
        <v>282.68881165377178</v>
      </c>
      <c r="E975" s="74" t="str">
        <f>'Master Book'!D235</f>
        <v>12103</v>
      </c>
      <c r="F975" s="76">
        <f>'Master Book'!F235</f>
        <v>0.5</v>
      </c>
      <c r="G975" s="114" t="s">
        <v>1131</v>
      </c>
      <c r="H975" s="121">
        <f>'Master Book'!P235</f>
        <v>25</v>
      </c>
    </row>
    <row r="976" spans="1:9" ht="30" customHeight="1" x14ac:dyDescent="0.5">
      <c r="A976" s="73" t="str">
        <f>'Master Book'!E236</f>
        <v>Warranty damper motor  - Special Order</v>
      </c>
      <c r="B976" s="92">
        <f>'Master Book'!H236</f>
        <v>368.26885880077373</v>
      </c>
      <c r="C976" s="97">
        <f>'Master Book'!I236</f>
        <v>245.51257253384915</v>
      </c>
      <c r="D976" s="100">
        <f>'Master Book'!J236</f>
        <v>208.68568665377177</v>
      </c>
      <c r="E976" s="74" t="str">
        <f>'Master Book'!D236</f>
        <v>12104</v>
      </c>
      <c r="F976" s="76">
        <f>'Master Book'!F236</f>
        <v>0.5</v>
      </c>
      <c r="G976" s="114" t="s">
        <v>1131</v>
      </c>
      <c r="H976" s="121">
        <f>'Master Book'!P236</f>
        <v>0</v>
      </c>
    </row>
    <row r="977" spans="1:8" ht="30" customHeight="1" x14ac:dyDescent="0.5">
      <c r="A977" s="73"/>
      <c r="B977" s="92"/>
      <c r="C977" s="97"/>
      <c r="D977" s="100"/>
      <c r="E977" s="74"/>
      <c r="F977" s="76"/>
      <c r="G977" s="114"/>
      <c r="H977" s="121"/>
    </row>
    <row r="978" spans="1:8" ht="30" customHeight="1" x14ac:dyDescent="0.5">
      <c r="A978" s="73"/>
      <c r="B978" s="92"/>
      <c r="C978" s="97"/>
      <c r="D978" s="100"/>
      <c r="E978" s="74"/>
      <c r="F978" s="76"/>
      <c r="G978" s="114"/>
      <c r="H978" s="121"/>
    </row>
    <row r="979" spans="1:8" ht="30" customHeight="1" x14ac:dyDescent="0.5">
      <c r="A979" s="73"/>
      <c r="B979" s="92"/>
      <c r="C979" s="97"/>
      <c r="D979" s="100"/>
      <c r="E979" s="74"/>
      <c r="F979" s="76"/>
      <c r="G979" s="114"/>
      <c r="H979" s="121"/>
    </row>
    <row r="980" spans="1:8" ht="30" customHeight="1" x14ac:dyDescent="0.5">
      <c r="A980" s="73"/>
      <c r="B980" s="92"/>
      <c r="C980" s="97"/>
      <c r="D980" s="100"/>
      <c r="E980" s="74"/>
      <c r="F980" s="76"/>
      <c r="G980" s="114"/>
      <c r="H980" s="121"/>
    </row>
    <row r="981" spans="1:8" ht="30" customHeight="1" x14ac:dyDescent="0.5">
      <c r="A981" s="73"/>
      <c r="B981" s="92"/>
      <c r="C981" s="97"/>
      <c r="D981" s="100"/>
      <c r="E981" s="74"/>
      <c r="F981" s="76"/>
      <c r="G981" s="114"/>
      <c r="H981" s="121"/>
    </row>
    <row r="982" spans="1:8" ht="30" customHeight="1" x14ac:dyDescent="0.5">
      <c r="A982" s="73"/>
      <c r="B982" s="92"/>
      <c r="C982" s="97"/>
      <c r="D982" s="100"/>
      <c r="E982" s="74"/>
      <c r="F982" s="76"/>
      <c r="G982" s="114"/>
      <c r="H982" s="121"/>
    </row>
    <row r="983" spans="1:8" ht="30" customHeight="1" x14ac:dyDescent="0.5">
      <c r="A983" s="73"/>
      <c r="B983" s="92"/>
      <c r="C983" s="97"/>
      <c r="D983" s="100"/>
      <c r="E983" s="74"/>
      <c r="F983" s="76"/>
      <c r="G983" s="114"/>
      <c r="H983" s="121"/>
    </row>
    <row r="984" spans="1:8" ht="30" customHeight="1" x14ac:dyDescent="0.5">
      <c r="A984" s="73"/>
      <c r="B984" s="92"/>
      <c r="C984" s="97"/>
      <c r="D984" s="100"/>
      <c r="E984" s="74"/>
      <c r="F984" s="76"/>
      <c r="G984" s="114"/>
      <c r="H984" s="121"/>
    </row>
    <row r="985" spans="1:8" ht="30" customHeight="1" x14ac:dyDescent="0.5">
      <c r="A985" s="73"/>
      <c r="B985" s="92"/>
      <c r="C985" s="97"/>
      <c r="D985" s="100"/>
      <c r="E985" s="74"/>
      <c r="F985" s="76"/>
      <c r="G985" s="114"/>
      <c r="H985" s="121"/>
    </row>
    <row r="986" spans="1:8" ht="30" customHeight="1" x14ac:dyDescent="0.5">
      <c r="A986" s="73"/>
      <c r="B986" s="92"/>
      <c r="C986" s="97"/>
      <c r="D986" s="100"/>
      <c r="E986" s="74"/>
      <c r="F986" s="76"/>
      <c r="G986" s="114"/>
      <c r="H986" s="121"/>
    </row>
    <row r="987" spans="1:8" ht="30" customHeight="1" x14ac:dyDescent="0.5">
      <c r="A987" s="73"/>
      <c r="B987" s="92"/>
      <c r="C987" s="97"/>
      <c r="D987" s="100"/>
      <c r="E987" s="74"/>
      <c r="F987" s="76"/>
      <c r="G987" s="114"/>
      <c r="H987" s="121"/>
    </row>
    <row r="988" spans="1:8" ht="30" customHeight="1" x14ac:dyDescent="0.5">
      <c r="A988" s="73"/>
      <c r="B988" s="92"/>
      <c r="C988" s="97"/>
      <c r="D988" s="100"/>
      <c r="E988" s="74"/>
      <c r="F988" s="76"/>
      <c r="G988" s="114"/>
      <c r="H988" s="121"/>
    </row>
    <row r="989" spans="1:8" ht="30" customHeight="1" x14ac:dyDescent="0.5">
      <c r="A989" s="73"/>
      <c r="B989" s="92"/>
      <c r="C989" s="97"/>
      <c r="D989" s="100"/>
      <c r="E989" s="74"/>
      <c r="F989" s="76"/>
      <c r="G989" s="114"/>
      <c r="H989" s="121"/>
    </row>
    <row r="990" spans="1:8" ht="30" customHeight="1" x14ac:dyDescent="0.5">
      <c r="A990" s="73"/>
      <c r="B990" s="92"/>
      <c r="C990" s="97"/>
      <c r="D990" s="100"/>
      <c r="E990" s="74"/>
      <c r="F990" s="76"/>
      <c r="G990" s="114"/>
      <c r="H990" s="121"/>
    </row>
    <row r="991" spans="1:8" ht="30" customHeight="1" x14ac:dyDescent="0.5">
      <c r="A991" s="73"/>
      <c r="B991" s="92"/>
      <c r="C991" s="97"/>
      <c r="D991" s="100"/>
      <c r="E991" s="74"/>
      <c r="F991" s="76"/>
      <c r="G991" s="114"/>
      <c r="H991" s="121"/>
    </row>
    <row r="992" spans="1:8" ht="30" customHeight="1" x14ac:dyDescent="0.5">
      <c r="A992" s="73"/>
      <c r="B992" s="92"/>
      <c r="C992" s="97"/>
      <c r="D992" s="100"/>
      <c r="E992" s="74"/>
      <c r="F992" s="76"/>
      <c r="G992" s="114"/>
      <c r="H992" s="121"/>
    </row>
    <row r="993" spans="1:8" ht="30" customHeight="1" x14ac:dyDescent="0.5">
      <c r="A993" s="73"/>
      <c r="B993" s="92"/>
      <c r="C993" s="97"/>
      <c r="D993" s="100"/>
      <c r="E993" s="74"/>
      <c r="F993" s="76"/>
      <c r="G993" s="114"/>
      <c r="H993" s="121"/>
    </row>
    <row r="994" spans="1:8" ht="30" customHeight="1" x14ac:dyDescent="0.5">
      <c r="A994" s="73"/>
      <c r="B994" s="92"/>
      <c r="C994" s="97"/>
      <c r="D994" s="100"/>
      <c r="E994" s="74"/>
      <c r="F994" s="115"/>
      <c r="G994" s="116"/>
      <c r="H994" s="122"/>
    </row>
    <row r="995" spans="1:8" ht="30" customHeight="1" x14ac:dyDescent="0.5">
      <c r="A995" s="73"/>
      <c r="B995" s="92"/>
      <c r="C995" s="97"/>
      <c r="D995" s="100"/>
      <c r="E995" s="74"/>
      <c r="F995" s="76"/>
      <c r="G995" s="114"/>
      <c r="H995" s="121"/>
    </row>
    <row r="996" spans="1:8" ht="30" customHeight="1" x14ac:dyDescent="0.5">
      <c r="A996" s="73"/>
      <c r="B996" s="92"/>
      <c r="C996" s="97"/>
      <c r="D996" s="100"/>
      <c r="E996" s="74"/>
      <c r="F996" s="76"/>
      <c r="G996" s="114"/>
      <c r="H996" s="121"/>
    </row>
    <row r="997" spans="1:8" ht="30" customHeight="1" x14ac:dyDescent="0.5">
      <c r="A997" s="73"/>
      <c r="B997" s="92"/>
      <c r="C997" s="97"/>
      <c r="D997" s="100"/>
      <c r="E997" s="74"/>
      <c r="F997" s="76"/>
      <c r="G997" s="114"/>
      <c r="H997" s="121"/>
    </row>
    <row r="998" spans="1:8" ht="30" customHeight="1" x14ac:dyDescent="0.5">
      <c r="A998" s="73"/>
      <c r="B998" s="92"/>
      <c r="C998" s="97"/>
      <c r="D998" s="100"/>
      <c r="E998" s="74"/>
      <c r="F998" s="76"/>
      <c r="G998" s="114"/>
      <c r="H998" s="121"/>
    </row>
    <row r="999" spans="1:8" ht="30" customHeight="1" x14ac:dyDescent="0.5">
      <c r="A999" s="73"/>
      <c r="B999" s="92"/>
      <c r="C999" s="97"/>
      <c r="D999" s="100"/>
      <c r="E999" s="75"/>
      <c r="F999" s="76"/>
      <c r="G999" s="77"/>
      <c r="H999" s="121"/>
    </row>
    <row r="1000" spans="1:8" ht="30" customHeight="1" x14ac:dyDescent="0.5">
      <c r="A1000" s="73"/>
      <c r="B1000" s="92"/>
      <c r="C1000" s="97"/>
      <c r="D1000" s="100"/>
      <c r="E1000" s="75"/>
      <c r="F1000" s="76"/>
      <c r="G1000" s="77"/>
      <c r="H1000" s="121"/>
    </row>
    <row r="1001" spans="1:8" ht="30" customHeight="1" x14ac:dyDescent="0.5">
      <c r="A1001" s="73"/>
      <c r="B1001" s="92"/>
      <c r="C1001" s="97"/>
      <c r="D1001" s="100"/>
      <c r="E1001" s="75"/>
      <c r="F1001" s="76"/>
      <c r="G1001" s="77"/>
      <c r="H1001" s="121"/>
    </row>
    <row r="1002" spans="1:8" ht="30" customHeight="1" x14ac:dyDescent="0.5">
      <c r="A1002" s="73"/>
      <c r="B1002" s="92"/>
      <c r="C1002" s="97"/>
      <c r="D1002" s="100"/>
      <c r="E1002" s="75"/>
      <c r="F1002" s="76"/>
      <c r="G1002" s="77"/>
      <c r="H1002" s="121"/>
    </row>
    <row r="1003" spans="1:8" ht="30" customHeight="1" x14ac:dyDescent="0.4">
      <c r="A1003" s="71"/>
      <c r="B1003" s="93"/>
      <c r="C1003" s="98"/>
      <c r="D1003" s="101"/>
      <c r="E1003" s="72"/>
      <c r="F1003" s="76"/>
      <c r="G1003" s="77"/>
      <c r="H1003" s="121"/>
    </row>
    <row r="1004" spans="1:8" ht="30" customHeight="1" x14ac:dyDescent="0.4">
      <c r="A1004" s="71"/>
      <c r="B1004" s="93"/>
      <c r="C1004" s="98"/>
      <c r="D1004" s="101"/>
      <c r="E1004" s="72"/>
      <c r="F1004" s="76"/>
      <c r="G1004" s="77"/>
      <c r="H1004" s="121"/>
    </row>
    <row r="1005" spans="1:8" ht="30" customHeight="1" x14ac:dyDescent="0.4">
      <c r="A1005" s="71"/>
      <c r="B1005" s="93"/>
      <c r="C1005" s="98"/>
      <c r="D1005" s="101"/>
      <c r="E1005" s="72"/>
      <c r="F1005" s="76"/>
      <c r="G1005" s="77"/>
      <c r="H1005" s="121"/>
    </row>
    <row r="1006" spans="1:8" ht="30" customHeight="1" x14ac:dyDescent="0.4">
      <c r="A1006" s="71"/>
      <c r="B1006" s="93"/>
      <c r="C1006" s="98"/>
      <c r="D1006" s="101"/>
      <c r="E1006" s="72"/>
      <c r="F1006" s="76"/>
      <c r="G1006" s="77"/>
      <c r="H1006" s="121"/>
    </row>
    <row r="1007" spans="1:8" ht="30" customHeight="1" x14ac:dyDescent="0.4">
      <c r="A1007" s="71"/>
      <c r="B1007" s="94"/>
      <c r="C1007" s="94"/>
      <c r="D1007" s="101"/>
      <c r="E1007" s="72"/>
      <c r="F1007" s="76"/>
      <c r="G1007" s="77"/>
      <c r="H1007" s="121"/>
    </row>
    <row r="1008" spans="1:8" ht="30" customHeight="1" x14ac:dyDescent="0.4">
      <c r="A1008" s="71"/>
      <c r="B1008" s="94"/>
      <c r="C1008" s="94"/>
      <c r="D1008" s="101"/>
      <c r="E1008" s="72"/>
      <c r="F1008" s="76"/>
      <c r="G1008" s="77"/>
      <c r="H1008" s="121"/>
    </row>
    <row r="1009" spans="1:9" ht="30" customHeight="1" x14ac:dyDescent="0.4">
      <c r="A1009" s="79"/>
      <c r="B1009" s="95"/>
      <c r="C1009" s="95"/>
      <c r="D1009" s="102"/>
      <c r="E1009" s="80"/>
      <c r="F1009" s="81"/>
      <c r="G1009" s="82"/>
      <c r="H1009" s="123"/>
    </row>
    <row r="1010" spans="1:9" s="65" customFormat="1" ht="30" customHeight="1" x14ac:dyDescent="0.4">
      <c r="A1010" s="83"/>
      <c r="B1010" s="96"/>
      <c r="C1010" s="96"/>
      <c r="D1010" s="96"/>
      <c r="E1010" s="84"/>
      <c r="F1010" s="82"/>
      <c r="G1010" s="82"/>
      <c r="H1010" s="124"/>
    </row>
    <row r="1011" spans="1:9" ht="38.25" customHeight="1" x14ac:dyDescent="0.25">
      <c r="A1011" s="157" t="s">
        <v>360</v>
      </c>
      <c r="B1011" s="157"/>
      <c r="C1011" s="157"/>
      <c r="D1011" s="157"/>
      <c r="E1011" s="157"/>
      <c r="F1011" s="157"/>
      <c r="G1011" s="157"/>
      <c r="H1011" s="157"/>
    </row>
    <row r="1012" spans="1:9" ht="134.25" customHeight="1" x14ac:dyDescent="0.25">
      <c r="A1012" s="158" t="s">
        <v>1635</v>
      </c>
      <c r="B1012" s="158"/>
      <c r="C1012" s="158"/>
      <c r="D1012" s="158"/>
      <c r="E1012" s="158"/>
      <c r="F1012" s="158"/>
      <c r="G1012" s="158"/>
      <c r="H1012" s="158"/>
      <c r="I1012" s="68"/>
    </row>
    <row r="1013" spans="1:9" ht="41.25" customHeight="1" x14ac:dyDescent="0.9">
      <c r="A1013" s="78" t="s">
        <v>1522</v>
      </c>
    </row>
    <row r="1014" spans="1:9" ht="37.5" customHeight="1" x14ac:dyDescent="0.7">
      <c r="A1014" s="159" t="s">
        <v>418</v>
      </c>
      <c r="B1014" s="159"/>
      <c r="C1014" s="159"/>
      <c r="D1014" s="159"/>
      <c r="E1014" s="159"/>
      <c r="F1014" s="159"/>
      <c r="G1014" s="159"/>
      <c r="H1014" s="159"/>
    </row>
    <row r="1015" spans="1:9" ht="18.75" customHeight="1" x14ac:dyDescent="0.4"/>
    <row r="1016" spans="1:9" ht="55.5" customHeight="1" x14ac:dyDescent="0.25">
      <c r="A1016" s="160" t="s">
        <v>1637</v>
      </c>
      <c r="B1016" s="160"/>
      <c r="C1016" s="160"/>
      <c r="D1016" s="160"/>
      <c r="E1016" s="160"/>
      <c r="F1016" s="160"/>
      <c r="G1016" s="160"/>
      <c r="H1016" s="160"/>
    </row>
    <row r="1018" spans="1:9" ht="30" customHeight="1" x14ac:dyDescent="0.4">
      <c r="A1018" s="69" t="s">
        <v>357</v>
      </c>
      <c r="B1018" s="91" t="s">
        <v>267</v>
      </c>
      <c r="C1018" s="91" t="s">
        <v>721</v>
      </c>
      <c r="D1018" s="99" t="s">
        <v>358</v>
      </c>
      <c r="E1018" s="70" t="s">
        <v>359</v>
      </c>
      <c r="F1018" s="161" t="s">
        <v>256</v>
      </c>
      <c r="G1018" s="161"/>
      <c r="H1018" s="161"/>
    </row>
    <row r="1019" spans="1:9" ht="30" customHeight="1" x14ac:dyDescent="0.5">
      <c r="A1019" s="73" t="str">
        <f>'Master Book'!E237</f>
        <v>Heat module control board - Special Order</v>
      </c>
      <c r="B1019" s="92">
        <f>'Master Book'!H237</f>
        <v>674.45635880077373</v>
      </c>
      <c r="C1019" s="97">
        <f>'Master Book'!I237</f>
        <v>551.70007253384915</v>
      </c>
      <c r="D1019" s="100">
        <f>'Master Book'!J237</f>
        <v>468.94506165377175</v>
      </c>
      <c r="E1019" s="74" t="str">
        <f>'Master Book'!D237</f>
        <v>12201</v>
      </c>
      <c r="F1019" s="76">
        <f>'Master Book'!F237</f>
        <v>0.5</v>
      </c>
      <c r="G1019" s="114" t="s">
        <v>1131</v>
      </c>
      <c r="H1019" s="121">
        <f>'Master Book'!P237</f>
        <v>75</v>
      </c>
    </row>
    <row r="1020" spans="1:9" ht="30" customHeight="1" x14ac:dyDescent="0.5">
      <c r="A1020" s="73" t="str">
        <f>'Master Book'!E238</f>
        <v>Heat sequencer (up to 10kw)</v>
      </c>
      <c r="B1020" s="92">
        <f>'Master Book'!H238</f>
        <v>384.50635880077374</v>
      </c>
      <c r="C1020" s="97">
        <f>'Master Book'!I238</f>
        <v>281.75007253384916</v>
      </c>
      <c r="D1020" s="100">
        <f>'Master Book'!J238</f>
        <v>239.48756165377179</v>
      </c>
      <c r="E1020" s="74" t="str">
        <f>'Master Book'!D238</f>
        <v>12202</v>
      </c>
      <c r="F1020" s="76">
        <f>'Master Book'!F238</f>
        <v>0.5</v>
      </c>
      <c r="G1020" s="114" t="s">
        <v>1131</v>
      </c>
      <c r="H1020" s="121">
        <f>'Master Book'!P238</f>
        <v>15</v>
      </c>
    </row>
    <row r="1021" spans="1:9" ht="30" customHeight="1" x14ac:dyDescent="0.5">
      <c r="A1021" s="73" t="str">
        <f>'Master Book'!E239</f>
        <v>Heat sequencer (15-20kw)</v>
      </c>
      <c r="B1021" s="92">
        <f>'Master Book'!H239</f>
        <v>460.74385880077375</v>
      </c>
      <c r="C1021" s="97">
        <f>'Master Book'!I239</f>
        <v>357.98757253384917</v>
      </c>
      <c r="D1021" s="100">
        <f>'Master Book'!J239</f>
        <v>304.28943665377182</v>
      </c>
      <c r="E1021" s="74" t="str">
        <f>'Master Book'!D239</f>
        <v>12203</v>
      </c>
      <c r="F1021" s="76">
        <f>'Master Book'!F239</f>
        <v>0.5</v>
      </c>
      <c r="G1021" s="114" t="s">
        <v>1131</v>
      </c>
      <c r="H1021" s="121">
        <f>'Master Book'!P239</f>
        <v>30</v>
      </c>
    </row>
    <row r="1022" spans="1:9" ht="30" customHeight="1" x14ac:dyDescent="0.5">
      <c r="A1022" s="73" t="str">
        <f>'Master Book'!E240</f>
        <v>Restring kit</v>
      </c>
      <c r="B1022" s="92">
        <f>'Master Book'!H240</f>
        <v>538.6407882011606</v>
      </c>
      <c r="C1022" s="97">
        <f>'Master Book'!I240</f>
        <v>384.50635880077374</v>
      </c>
      <c r="D1022" s="100">
        <f>'Master Book'!J240</f>
        <v>326.83040498065765</v>
      </c>
      <c r="E1022" s="74" t="str">
        <f>'Master Book'!D240</f>
        <v>12204</v>
      </c>
      <c r="F1022" s="76">
        <f>'Master Book'!F240</f>
        <v>0.75</v>
      </c>
      <c r="G1022" s="114" t="s">
        <v>1131</v>
      </c>
      <c r="H1022" s="121">
        <f>'Master Book'!P240</f>
        <v>15</v>
      </c>
    </row>
    <row r="1023" spans="1:9" ht="30" customHeight="1" x14ac:dyDescent="0.5">
      <c r="A1023" s="73" t="str">
        <f>'Master Book'!E241</f>
        <v>Additional restring kits</v>
      </c>
      <c r="B1023" s="92">
        <f>'Master Book'!H241</f>
        <v>230.37192940038688</v>
      </c>
      <c r="C1023" s="97">
        <f>'Master Book'!I241</f>
        <v>178.99378626692459</v>
      </c>
      <c r="D1023" s="100">
        <f>'Master Book'!J241</f>
        <v>152.14471832688591</v>
      </c>
      <c r="E1023" s="74" t="str">
        <f>'Master Book'!D241</f>
        <v>12205</v>
      </c>
      <c r="F1023" s="76">
        <f>'Master Book'!F241</f>
        <v>0.25</v>
      </c>
      <c r="G1023" s="114" t="s">
        <v>1131</v>
      </c>
      <c r="H1023" s="121">
        <f>'Master Book'!P241</f>
        <v>15</v>
      </c>
    </row>
    <row r="1024" spans="1:9" ht="30" customHeight="1" x14ac:dyDescent="0.5">
      <c r="A1024" s="73" t="str">
        <f>'Master Book'!E242</f>
        <v>Fuselink</v>
      </c>
      <c r="B1024" s="92">
        <f>'Master Book'!H242</f>
        <v>338.68135880077375</v>
      </c>
      <c r="C1024" s="97">
        <f>'Master Book'!I242</f>
        <v>235.92507253384915</v>
      </c>
      <c r="D1024" s="100">
        <f>'Master Book'!J242</f>
        <v>200.53631165377178</v>
      </c>
      <c r="E1024" s="74" t="str">
        <f>'Master Book'!D242</f>
        <v>12206</v>
      </c>
      <c r="F1024" s="76">
        <f>'Master Book'!F242</f>
        <v>0.5</v>
      </c>
      <c r="G1024" s="114" t="s">
        <v>1131</v>
      </c>
      <c r="H1024" s="121">
        <f>'Master Book'!P242</f>
        <v>5</v>
      </c>
    </row>
    <row r="1025" spans="1:8" ht="30" customHeight="1" x14ac:dyDescent="0.5">
      <c r="A1025" s="73" t="str">
        <f>'Master Book'!E243</f>
        <v>Adjust limit</v>
      </c>
      <c r="B1025" s="92">
        <f>'Master Book'!H243</f>
        <v>154.13442940038686</v>
      </c>
      <c r="C1025" s="97">
        <f>'Master Book'!I243</f>
        <v>102.75628626692458</v>
      </c>
      <c r="D1025" s="100">
        <f>'Master Book'!J243</f>
        <v>87.342843326885884</v>
      </c>
      <c r="E1025" s="74" t="str">
        <f>'Master Book'!D243</f>
        <v>12207</v>
      </c>
      <c r="F1025" s="76">
        <f>'Master Book'!F243</f>
        <v>0.25</v>
      </c>
      <c r="G1025" s="114" t="s">
        <v>1131</v>
      </c>
      <c r="H1025" s="121">
        <f>'Master Book'!P243</f>
        <v>0</v>
      </c>
    </row>
    <row r="1026" spans="1:8" ht="30" customHeight="1" x14ac:dyDescent="0.5">
      <c r="A1026" s="73" t="str">
        <f>'Master Book'!E244</f>
        <v>Heat assembly kit up to 7.5kw</v>
      </c>
      <c r="B1026" s="92">
        <f>'Master Book'!H244</f>
        <v>674.45635880077373</v>
      </c>
      <c r="C1026" s="97">
        <f>'Master Book'!I244</f>
        <v>551.70007253384915</v>
      </c>
      <c r="D1026" s="100">
        <f>'Master Book'!J244</f>
        <v>468.94506165377175</v>
      </c>
      <c r="E1026" s="74" t="str">
        <f>'Master Book'!D244</f>
        <v>12208</v>
      </c>
      <c r="F1026" s="76">
        <f>'Master Book'!F244</f>
        <v>0.5</v>
      </c>
      <c r="G1026" s="114" t="s">
        <v>1131</v>
      </c>
      <c r="H1026" s="121">
        <f>'Master Book'!P244</f>
        <v>75</v>
      </c>
    </row>
    <row r="1027" spans="1:8" ht="30" customHeight="1" x14ac:dyDescent="0.5">
      <c r="A1027" s="73" t="str">
        <f>'Master Book'!E245</f>
        <v>Heat assembly kit 8-15kw Special Order</v>
      </c>
      <c r="B1027" s="92">
        <f>'Master Book'!H245</f>
        <v>628.58135880077373</v>
      </c>
      <c r="C1027" s="97">
        <f>'Master Book'!I245</f>
        <v>505.82507253384915</v>
      </c>
      <c r="D1027" s="100">
        <f>'Master Book'!J245</f>
        <v>429.95131165377177</v>
      </c>
      <c r="E1027" s="74" t="str">
        <f>'Master Book'!D245</f>
        <v>12209</v>
      </c>
      <c r="F1027" s="76">
        <f>'Master Book'!F245</f>
        <v>0.5</v>
      </c>
      <c r="G1027" s="114" t="s">
        <v>1131</v>
      </c>
      <c r="H1027" s="121">
        <f>'Master Book'!P245</f>
        <v>125</v>
      </c>
    </row>
    <row r="1028" spans="1:8" ht="30" customHeight="1" x14ac:dyDescent="0.5">
      <c r="A1028" s="73" t="str">
        <f>'Master Book'!E246</f>
        <v>Heat assembly kit 16-25kw Special Order</v>
      </c>
      <c r="B1028" s="92">
        <f>'Master Book'!H246</f>
        <v>732.70635880077373</v>
      </c>
      <c r="C1028" s="97">
        <f>'Master Book'!I246</f>
        <v>609.95007253384915</v>
      </c>
      <c r="D1028" s="100">
        <f>'Master Book'!J246</f>
        <v>518.45756165377179</v>
      </c>
      <c r="E1028" s="74" t="str">
        <f>'Master Book'!D246</f>
        <v>12210</v>
      </c>
      <c r="F1028" s="76">
        <f>'Master Book'!F246</f>
        <v>0.5</v>
      </c>
      <c r="G1028" s="114" t="s">
        <v>1131</v>
      </c>
      <c r="H1028" s="121">
        <f>'Master Book'!P246</f>
        <v>175</v>
      </c>
    </row>
    <row r="1029" spans="1:8" ht="30" customHeight="1" x14ac:dyDescent="0.5">
      <c r="A1029" s="73" t="str">
        <f>'Master Book'!E247</f>
        <v>Warranty sequencer</v>
      </c>
      <c r="B1029" s="92">
        <f>'Master Book'!H247</f>
        <v>368.26885880077373</v>
      </c>
      <c r="C1029" s="97">
        <f>'Master Book'!I247</f>
        <v>245.51257253384915</v>
      </c>
      <c r="D1029" s="100">
        <f>'Master Book'!J247</f>
        <v>208.68568665377177</v>
      </c>
      <c r="E1029" s="74" t="str">
        <f>'Master Book'!D247</f>
        <v>12211</v>
      </c>
      <c r="F1029" s="76">
        <f>'Master Book'!F247</f>
        <v>0.5</v>
      </c>
      <c r="G1029" s="114" t="s">
        <v>1131</v>
      </c>
      <c r="H1029" s="121">
        <f>'Master Book'!P247</f>
        <v>0</v>
      </c>
    </row>
    <row r="1030" spans="1:8" ht="30" customHeight="1" x14ac:dyDescent="0.5">
      <c r="A1030" s="73"/>
      <c r="B1030" s="92"/>
      <c r="C1030" s="97"/>
      <c r="D1030" s="100"/>
      <c r="E1030" s="74"/>
      <c r="F1030" s="76"/>
      <c r="G1030" s="114"/>
      <c r="H1030" s="121"/>
    </row>
    <row r="1031" spans="1:8" ht="30" customHeight="1" x14ac:dyDescent="0.5">
      <c r="A1031" s="73"/>
      <c r="B1031" s="92"/>
      <c r="C1031" s="97"/>
      <c r="D1031" s="100"/>
      <c r="E1031" s="74"/>
      <c r="F1031" s="76"/>
      <c r="G1031" s="114"/>
      <c r="H1031" s="121"/>
    </row>
    <row r="1032" spans="1:8" ht="30" customHeight="1" x14ac:dyDescent="0.5">
      <c r="A1032" s="73"/>
      <c r="B1032" s="92"/>
      <c r="C1032" s="97"/>
      <c r="D1032" s="100"/>
      <c r="E1032" s="74"/>
      <c r="F1032" s="76"/>
      <c r="G1032" s="114"/>
      <c r="H1032" s="121"/>
    </row>
    <row r="1033" spans="1:8" ht="30" customHeight="1" x14ac:dyDescent="0.5">
      <c r="A1033" s="73"/>
      <c r="B1033" s="92"/>
      <c r="C1033" s="97"/>
      <c r="D1033" s="100"/>
      <c r="E1033" s="74"/>
      <c r="F1033" s="76"/>
      <c r="G1033" s="114"/>
      <c r="H1033" s="121"/>
    </row>
    <row r="1034" spans="1:8" ht="30" customHeight="1" x14ac:dyDescent="0.5">
      <c r="A1034" s="73"/>
      <c r="B1034" s="92"/>
      <c r="C1034" s="97"/>
      <c r="D1034" s="100"/>
      <c r="E1034" s="74"/>
      <c r="F1034" s="76"/>
      <c r="G1034" s="114"/>
      <c r="H1034" s="121"/>
    </row>
    <row r="1035" spans="1:8" ht="30" customHeight="1" x14ac:dyDescent="0.5">
      <c r="A1035" s="73"/>
      <c r="B1035" s="92"/>
      <c r="C1035" s="97"/>
      <c r="D1035" s="100"/>
      <c r="E1035" s="74"/>
      <c r="F1035" s="76"/>
      <c r="G1035" s="114"/>
      <c r="H1035" s="121"/>
    </row>
    <row r="1036" spans="1:8" ht="30" customHeight="1" x14ac:dyDescent="0.5">
      <c r="A1036" s="73"/>
      <c r="B1036" s="92"/>
      <c r="C1036" s="97"/>
      <c r="D1036" s="100"/>
      <c r="E1036" s="74"/>
      <c r="F1036" s="76"/>
      <c r="G1036" s="114"/>
      <c r="H1036" s="121"/>
    </row>
    <row r="1037" spans="1:8" ht="30" customHeight="1" x14ac:dyDescent="0.5">
      <c r="A1037" s="73"/>
      <c r="B1037" s="92"/>
      <c r="C1037" s="97"/>
      <c r="D1037" s="100"/>
      <c r="E1037" s="74"/>
      <c r="F1037" s="76"/>
      <c r="G1037" s="114"/>
      <c r="H1037" s="121"/>
    </row>
    <row r="1038" spans="1:8" ht="30" customHeight="1" x14ac:dyDescent="0.5">
      <c r="A1038" s="73"/>
      <c r="B1038" s="92"/>
      <c r="C1038" s="97"/>
      <c r="D1038" s="100"/>
      <c r="E1038" s="74"/>
      <c r="F1038" s="76"/>
      <c r="G1038" s="114"/>
      <c r="H1038" s="121"/>
    </row>
    <row r="1039" spans="1:8" ht="30" customHeight="1" x14ac:dyDescent="0.5">
      <c r="A1039" s="73"/>
      <c r="B1039" s="92"/>
      <c r="C1039" s="97"/>
      <c r="D1039" s="100"/>
      <c r="E1039" s="74"/>
      <c r="F1039" s="76"/>
      <c r="G1039" s="114"/>
      <c r="H1039" s="121"/>
    </row>
    <row r="1040" spans="1:8" ht="30" customHeight="1" x14ac:dyDescent="0.5">
      <c r="A1040" s="73"/>
      <c r="B1040" s="92"/>
      <c r="C1040" s="97"/>
      <c r="D1040" s="100"/>
      <c r="E1040" s="74"/>
      <c r="F1040" s="115"/>
      <c r="G1040" s="116"/>
      <c r="H1040" s="122"/>
    </row>
    <row r="1041" spans="1:8" ht="30" customHeight="1" x14ac:dyDescent="0.5">
      <c r="A1041" s="73"/>
      <c r="B1041" s="92"/>
      <c r="C1041" s="97"/>
      <c r="D1041" s="100"/>
      <c r="E1041" s="74"/>
      <c r="F1041" s="76"/>
      <c r="G1041" s="114"/>
      <c r="H1041" s="121"/>
    </row>
    <row r="1042" spans="1:8" ht="30" customHeight="1" x14ac:dyDescent="0.5">
      <c r="A1042" s="73"/>
      <c r="B1042" s="92"/>
      <c r="C1042" s="97"/>
      <c r="D1042" s="100"/>
      <c r="E1042" s="74"/>
      <c r="F1042" s="76"/>
      <c r="G1042" s="114"/>
      <c r="H1042" s="121"/>
    </row>
    <row r="1043" spans="1:8" ht="30" customHeight="1" x14ac:dyDescent="0.5">
      <c r="A1043" s="73"/>
      <c r="B1043" s="92"/>
      <c r="C1043" s="97"/>
      <c r="D1043" s="100"/>
      <c r="E1043" s="74"/>
      <c r="F1043" s="76"/>
      <c r="G1043" s="114"/>
      <c r="H1043" s="121"/>
    </row>
    <row r="1044" spans="1:8" ht="30" customHeight="1" x14ac:dyDescent="0.5">
      <c r="A1044" s="73"/>
      <c r="B1044" s="92"/>
      <c r="C1044" s="97"/>
      <c r="D1044" s="100"/>
      <c r="E1044" s="74"/>
      <c r="F1044" s="76"/>
      <c r="G1044" s="114"/>
      <c r="H1044" s="121"/>
    </row>
    <row r="1045" spans="1:8" ht="30" customHeight="1" x14ac:dyDescent="0.5">
      <c r="A1045" s="73"/>
      <c r="B1045" s="92"/>
      <c r="C1045" s="97"/>
      <c r="D1045" s="100"/>
      <c r="E1045" s="75"/>
      <c r="F1045" s="76"/>
      <c r="G1045" s="77"/>
      <c r="H1045" s="121"/>
    </row>
    <row r="1046" spans="1:8" ht="30" customHeight="1" x14ac:dyDescent="0.5">
      <c r="A1046" s="73"/>
      <c r="B1046" s="92"/>
      <c r="C1046" s="97"/>
      <c r="D1046" s="100"/>
      <c r="E1046" s="75"/>
      <c r="F1046" s="76"/>
      <c r="G1046" s="77"/>
      <c r="H1046" s="121"/>
    </row>
    <row r="1047" spans="1:8" ht="30" customHeight="1" x14ac:dyDescent="0.5">
      <c r="A1047" s="73"/>
      <c r="B1047" s="92"/>
      <c r="C1047" s="97"/>
      <c r="D1047" s="100"/>
      <c r="E1047" s="75"/>
      <c r="F1047" s="76"/>
      <c r="G1047" s="77"/>
      <c r="H1047" s="121"/>
    </row>
    <row r="1048" spans="1:8" ht="30" customHeight="1" x14ac:dyDescent="0.5">
      <c r="A1048" s="73"/>
      <c r="B1048" s="92"/>
      <c r="C1048" s="97"/>
      <c r="D1048" s="100"/>
      <c r="E1048" s="75"/>
      <c r="F1048" s="76"/>
      <c r="G1048" s="77"/>
      <c r="H1048" s="121"/>
    </row>
    <row r="1049" spans="1:8" ht="30" customHeight="1" x14ac:dyDescent="0.4">
      <c r="A1049" s="71"/>
      <c r="B1049" s="93"/>
      <c r="C1049" s="98"/>
      <c r="D1049" s="101"/>
      <c r="E1049" s="72"/>
      <c r="F1049" s="76"/>
      <c r="G1049" s="77"/>
      <c r="H1049" s="121"/>
    </row>
    <row r="1050" spans="1:8" ht="30" customHeight="1" x14ac:dyDescent="0.4">
      <c r="A1050" s="71"/>
      <c r="B1050" s="93"/>
      <c r="C1050" s="98"/>
      <c r="D1050" s="101"/>
      <c r="E1050" s="72"/>
      <c r="F1050" s="76"/>
      <c r="G1050" s="77"/>
      <c r="H1050" s="121"/>
    </row>
    <row r="1051" spans="1:8" ht="30" customHeight="1" x14ac:dyDescent="0.4">
      <c r="A1051" s="71"/>
      <c r="B1051" s="93"/>
      <c r="C1051" s="98"/>
      <c r="D1051" s="101"/>
      <c r="E1051" s="72"/>
      <c r="F1051" s="76"/>
      <c r="G1051" s="77"/>
      <c r="H1051" s="121"/>
    </row>
    <row r="1052" spans="1:8" ht="30" customHeight="1" x14ac:dyDescent="0.4">
      <c r="A1052" s="71"/>
      <c r="B1052" s="93"/>
      <c r="C1052" s="98"/>
      <c r="D1052" s="101"/>
      <c r="E1052" s="72"/>
      <c r="F1052" s="76"/>
      <c r="G1052" s="77"/>
      <c r="H1052" s="121"/>
    </row>
    <row r="1053" spans="1:8" ht="30" customHeight="1" x14ac:dyDescent="0.4">
      <c r="A1053" s="71"/>
      <c r="B1053" s="94"/>
      <c r="C1053" s="94"/>
      <c r="D1053" s="101"/>
      <c r="E1053" s="72"/>
      <c r="F1053" s="76"/>
      <c r="G1053" s="77"/>
      <c r="H1053" s="121"/>
    </row>
    <row r="1054" spans="1:8" ht="30" customHeight="1" x14ac:dyDescent="0.4">
      <c r="A1054" s="71"/>
      <c r="B1054" s="94"/>
      <c r="C1054" s="94"/>
      <c r="D1054" s="101"/>
      <c r="E1054" s="72"/>
      <c r="F1054" s="76"/>
      <c r="G1054" s="77"/>
      <c r="H1054" s="121"/>
    </row>
    <row r="1055" spans="1:8" ht="30" customHeight="1" x14ac:dyDescent="0.4">
      <c r="A1055" s="79"/>
      <c r="B1055" s="95"/>
      <c r="C1055" s="95"/>
      <c r="D1055" s="102"/>
      <c r="E1055" s="80"/>
      <c r="F1055" s="81"/>
      <c r="G1055" s="82"/>
      <c r="H1055" s="123"/>
    </row>
    <row r="1056" spans="1:8" s="65" customFormat="1" ht="30" customHeight="1" x14ac:dyDescent="0.4">
      <c r="A1056" s="83"/>
      <c r="B1056" s="96"/>
      <c r="C1056" s="96"/>
      <c r="D1056" s="96"/>
      <c r="E1056" s="84"/>
      <c r="F1056" s="82"/>
      <c r="G1056" s="82"/>
      <c r="H1056" s="124"/>
    </row>
    <row r="1057" spans="1:9" ht="38.25" customHeight="1" x14ac:dyDescent="0.25">
      <c r="A1057" s="157" t="s">
        <v>360</v>
      </c>
      <c r="B1057" s="157"/>
      <c r="C1057" s="157"/>
      <c r="D1057" s="157"/>
      <c r="E1057" s="157"/>
      <c r="F1057" s="157"/>
      <c r="G1057" s="157"/>
      <c r="H1057" s="157"/>
    </row>
    <row r="1058" spans="1:9" ht="134.25" customHeight="1" x14ac:dyDescent="0.25">
      <c r="A1058" s="158" t="s">
        <v>1635</v>
      </c>
      <c r="B1058" s="158"/>
      <c r="C1058" s="158"/>
      <c r="D1058" s="158"/>
      <c r="E1058" s="158"/>
      <c r="F1058" s="158"/>
      <c r="G1058" s="158"/>
      <c r="H1058" s="158"/>
      <c r="I1058" s="68"/>
    </row>
    <row r="1059" spans="1:9" ht="41.25" customHeight="1" x14ac:dyDescent="0.9">
      <c r="A1059" s="78" t="s">
        <v>1523</v>
      </c>
    </row>
    <row r="1060" spans="1:9" ht="37.5" customHeight="1" x14ac:dyDescent="0.7">
      <c r="A1060" s="159" t="s">
        <v>419</v>
      </c>
      <c r="B1060" s="159"/>
      <c r="C1060" s="159"/>
      <c r="D1060" s="159"/>
      <c r="E1060" s="159"/>
      <c r="F1060" s="159"/>
      <c r="G1060" s="159"/>
      <c r="H1060" s="159"/>
    </row>
    <row r="1061" spans="1:9" ht="18.75" customHeight="1" x14ac:dyDescent="0.4"/>
    <row r="1062" spans="1:9" ht="55.5" customHeight="1" x14ac:dyDescent="0.25">
      <c r="A1062" s="160" t="s">
        <v>1637</v>
      </c>
      <c r="B1062" s="160"/>
      <c r="C1062" s="160"/>
      <c r="D1062" s="160"/>
      <c r="E1062" s="160"/>
      <c r="F1062" s="160"/>
      <c r="G1062" s="160"/>
      <c r="H1062" s="160"/>
    </row>
    <row r="1064" spans="1:9" ht="30" customHeight="1" x14ac:dyDescent="0.4">
      <c r="A1064" s="69" t="s">
        <v>357</v>
      </c>
      <c r="B1064" s="91" t="s">
        <v>267</v>
      </c>
      <c r="C1064" s="91" t="s">
        <v>721</v>
      </c>
      <c r="D1064" s="99" t="s">
        <v>358</v>
      </c>
      <c r="E1064" s="70" t="s">
        <v>359</v>
      </c>
      <c r="F1064" s="161" t="s">
        <v>256</v>
      </c>
      <c r="G1064" s="161"/>
      <c r="H1064" s="161"/>
    </row>
    <row r="1065" spans="1:9" ht="30" customHeight="1" x14ac:dyDescent="0.5">
      <c r="A1065" s="73" t="str">
        <f>'Master Book'!E248</f>
        <v>Adjust belt/pulley</v>
      </c>
      <c r="B1065" s="92">
        <f>'Master Book'!H248</f>
        <v>154.13442940038686</v>
      </c>
      <c r="C1065" s="97">
        <f>'Master Book'!I248</f>
        <v>102.75628626692458</v>
      </c>
      <c r="D1065" s="100">
        <f>'Master Book'!J248</f>
        <v>87.342843326885884</v>
      </c>
      <c r="E1065" s="74" t="str">
        <f>'Master Book'!D248</f>
        <v>12301</v>
      </c>
      <c r="F1065" s="76">
        <f>'Master Book'!F248</f>
        <v>0.25</v>
      </c>
      <c r="G1065" s="114" t="s">
        <v>1131</v>
      </c>
      <c r="H1065" s="121">
        <f>'Master Book'!P248</f>
        <v>0</v>
      </c>
    </row>
    <row r="1066" spans="1:9" ht="30" customHeight="1" x14ac:dyDescent="0.5">
      <c r="A1066" s="73" t="str">
        <f>'Master Book'!E249</f>
        <v>Replace belt - A or B up to 40"</v>
      </c>
      <c r="B1066" s="92">
        <f>'Master Book'!H249</f>
        <v>204.95942940038685</v>
      </c>
      <c r="C1066" s="97">
        <f>'Master Book'!I249</f>
        <v>153.58128626692456</v>
      </c>
      <c r="D1066" s="100">
        <f>'Master Book'!J249</f>
        <v>130.54409332688587</v>
      </c>
      <c r="E1066" s="74" t="str">
        <f>'Master Book'!D249</f>
        <v>12302</v>
      </c>
      <c r="F1066" s="76">
        <f>'Master Book'!F249</f>
        <v>0.25</v>
      </c>
      <c r="G1066" s="114" t="s">
        <v>1131</v>
      </c>
      <c r="H1066" s="121">
        <f>'Master Book'!P249</f>
        <v>10</v>
      </c>
    </row>
    <row r="1067" spans="1:9" ht="30" customHeight="1" x14ac:dyDescent="0.5">
      <c r="A1067" s="73" t="str">
        <f>'Master Book'!E250</f>
        <v xml:space="preserve">Replace belt w/ repair  - A or B up to 40" </v>
      </c>
      <c r="B1067" s="92">
        <f>'Master Book'!H250</f>
        <v>104.14839458413927</v>
      </c>
      <c r="C1067" s="97">
        <f>'Master Book'!I250</f>
        <v>85.652263056092835</v>
      </c>
      <c r="D1067" s="100">
        <f>'Master Book'!J250</f>
        <v>72.804423597678905</v>
      </c>
      <c r="E1067" s="74" t="str">
        <f>'Master Book'!D250</f>
        <v>12303</v>
      </c>
      <c r="F1067" s="76">
        <f>'Master Book'!F250</f>
        <v>0.09</v>
      </c>
      <c r="G1067" s="114" t="s">
        <v>1131</v>
      </c>
      <c r="H1067" s="121">
        <f>'Master Book'!P250</f>
        <v>8</v>
      </c>
    </row>
    <row r="1068" spans="1:9" ht="30" customHeight="1" x14ac:dyDescent="0.5">
      <c r="A1068" s="73" t="str">
        <f>'Master Book'!E251</f>
        <v>Blower pulley w/o motor change Special Order</v>
      </c>
      <c r="B1068" s="92">
        <f>'Master Book'!H251</f>
        <v>459.75385880077374</v>
      </c>
      <c r="C1068" s="97">
        <f>'Master Book'!I251</f>
        <v>336.99757253384917</v>
      </c>
      <c r="D1068" s="100">
        <f>'Master Book'!J251</f>
        <v>286.44793665377176</v>
      </c>
      <c r="E1068" s="74" t="str">
        <f>'Master Book'!D251</f>
        <v>12304</v>
      </c>
      <c r="F1068" s="76">
        <f>'Master Book'!F251</f>
        <v>0.5</v>
      </c>
      <c r="G1068" s="114" t="s">
        <v>1131</v>
      </c>
      <c r="H1068" s="121">
        <f>'Master Book'!P251</f>
        <v>18</v>
      </c>
    </row>
    <row r="1069" spans="1:9" ht="30" customHeight="1" x14ac:dyDescent="0.5">
      <c r="A1069" s="73" t="str">
        <f>'Master Book'!E252</f>
        <v>Blower pulley w/motor change Special Order</v>
      </c>
      <c r="B1069" s="92">
        <f>'Master Book'!H252</f>
        <v>305.61942940038688</v>
      </c>
      <c r="C1069" s="97">
        <f>'Master Book'!I252</f>
        <v>234.24128626692459</v>
      </c>
      <c r="D1069" s="100">
        <f>'Master Book'!J252</f>
        <v>199.10509332688591</v>
      </c>
      <c r="E1069" s="74" t="str">
        <f>'Master Book'!D252</f>
        <v>12305</v>
      </c>
      <c r="F1069" s="76">
        <f>'Master Book'!F252</f>
        <v>0.25</v>
      </c>
      <c r="G1069" s="114" t="s">
        <v>1131</v>
      </c>
      <c r="H1069" s="121">
        <f>'Master Book'!P252</f>
        <v>18</v>
      </c>
    </row>
    <row r="1070" spans="1:9" ht="30" customHeight="1" x14ac:dyDescent="0.5">
      <c r="A1070" s="73"/>
      <c r="B1070" s="92"/>
      <c r="C1070" s="97"/>
      <c r="D1070" s="100"/>
      <c r="E1070" s="74"/>
      <c r="F1070" s="76"/>
      <c r="G1070" s="114"/>
      <c r="H1070" s="121"/>
    </row>
    <row r="1071" spans="1:9" ht="30" customHeight="1" x14ac:dyDescent="0.5">
      <c r="A1071" s="73"/>
      <c r="B1071" s="92"/>
      <c r="C1071" s="97"/>
      <c r="D1071" s="100"/>
      <c r="E1071" s="74"/>
      <c r="F1071" s="76"/>
      <c r="G1071" s="114"/>
      <c r="H1071" s="121"/>
    </row>
    <row r="1072" spans="1:9" ht="30" customHeight="1" x14ac:dyDescent="0.5">
      <c r="A1072" s="73"/>
      <c r="B1072" s="92"/>
      <c r="C1072" s="97"/>
      <c r="D1072" s="100"/>
      <c r="E1072" s="74"/>
      <c r="F1072" s="76"/>
      <c r="G1072" s="114"/>
      <c r="H1072" s="121"/>
    </row>
    <row r="1073" spans="1:8" ht="30" customHeight="1" x14ac:dyDescent="0.5">
      <c r="A1073" s="73"/>
      <c r="B1073" s="92"/>
      <c r="C1073" s="97"/>
      <c r="D1073" s="100"/>
      <c r="E1073" s="74"/>
      <c r="F1073" s="76"/>
      <c r="G1073" s="114"/>
      <c r="H1073" s="121"/>
    </row>
    <row r="1074" spans="1:8" ht="30" customHeight="1" x14ac:dyDescent="0.5">
      <c r="A1074" s="73"/>
      <c r="B1074" s="92"/>
      <c r="C1074" s="97"/>
      <c r="D1074" s="100"/>
      <c r="E1074" s="74"/>
      <c r="F1074" s="76"/>
      <c r="G1074" s="114"/>
      <c r="H1074" s="121"/>
    </row>
    <row r="1075" spans="1:8" ht="30" customHeight="1" x14ac:dyDescent="0.5">
      <c r="A1075" s="73"/>
      <c r="B1075" s="92"/>
      <c r="C1075" s="97"/>
      <c r="D1075" s="100"/>
      <c r="E1075" s="74"/>
      <c r="F1075" s="76"/>
      <c r="G1075" s="114"/>
      <c r="H1075" s="121"/>
    </row>
    <row r="1076" spans="1:8" ht="30" customHeight="1" x14ac:dyDescent="0.5">
      <c r="A1076" s="73"/>
      <c r="B1076" s="92"/>
      <c r="C1076" s="97"/>
      <c r="D1076" s="100"/>
      <c r="E1076" s="74"/>
      <c r="F1076" s="76"/>
      <c r="G1076" s="114"/>
      <c r="H1076" s="121"/>
    </row>
    <row r="1077" spans="1:8" ht="30" customHeight="1" x14ac:dyDescent="0.5">
      <c r="A1077" s="73"/>
      <c r="B1077" s="92"/>
      <c r="C1077" s="97"/>
      <c r="D1077" s="100"/>
      <c r="E1077" s="74"/>
      <c r="F1077" s="115"/>
      <c r="G1077" s="116"/>
      <c r="H1077" s="122"/>
    </row>
    <row r="1078" spans="1:8" ht="30" customHeight="1" x14ac:dyDescent="0.5">
      <c r="A1078" s="73"/>
      <c r="B1078" s="92"/>
      <c r="C1078" s="97"/>
      <c r="D1078" s="100"/>
      <c r="E1078" s="74"/>
      <c r="F1078" s="76"/>
      <c r="G1078" s="114"/>
      <c r="H1078" s="121"/>
    </row>
    <row r="1079" spans="1:8" ht="30" customHeight="1" x14ac:dyDescent="0.5">
      <c r="A1079" s="73"/>
      <c r="B1079" s="92"/>
      <c r="C1079" s="97"/>
      <c r="D1079" s="100"/>
      <c r="E1079" s="74"/>
      <c r="F1079" s="76"/>
      <c r="G1079" s="114"/>
      <c r="H1079" s="121"/>
    </row>
    <row r="1080" spans="1:8" ht="30" customHeight="1" x14ac:dyDescent="0.5">
      <c r="A1080" s="73"/>
      <c r="B1080" s="92"/>
      <c r="C1080" s="97"/>
      <c r="D1080" s="100"/>
      <c r="E1080" s="74"/>
      <c r="F1080" s="76"/>
      <c r="G1080" s="114"/>
      <c r="H1080" s="121"/>
    </row>
    <row r="1081" spans="1:8" ht="30" customHeight="1" x14ac:dyDescent="0.5">
      <c r="A1081" s="73"/>
      <c r="B1081" s="92"/>
      <c r="C1081" s="97"/>
      <c r="D1081" s="100"/>
      <c r="E1081" s="74"/>
      <c r="F1081" s="76"/>
      <c r="G1081" s="114"/>
      <c r="H1081" s="121"/>
    </row>
    <row r="1082" spans="1:8" ht="30" customHeight="1" x14ac:dyDescent="0.5">
      <c r="A1082" s="73"/>
      <c r="B1082" s="92"/>
      <c r="C1082" s="97"/>
      <c r="D1082" s="100"/>
      <c r="E1082" s="74"/>
      <c r="F1082" s="76"/>
      <c r="G1082" s="114"/>
      <c r="H1082" s="121"/>
    </row>
    <row r="1083" spans="1:8" ht="30" customHeight="1" x14ac:dyDescent="0.5">
      <c r="A1083" s="73"/>
      <c r="B1083" s="92"/>
      <c r="C1083" s="97"/>
      <c r="D1083" s="100"/>
      <c r="E1083" s="74"/>
      <c r="F1083" s="76"/>
      <c r="G1083" s="114"/>
      <c r="H1083" s="121"/>
    </row>
    <row r="1084" spans="1:8" ht="30" customHeight="1" x14ac:dyDescent="0.5">
      <c r="A1084" s="73"/>
      <c r="B1084" s="92"/>
      <c r="C1084" s="97"/>
      <c r="D1084" s="100"/>
      <c r="E1084" s="74"/>
      <c r="F1084" s="76"/>
      <c r="G1084" s="114"/>
      <c r="H1084" s="121"/>
    </row>
    <row r="1085" spans="1:8" ht="30" customHeight="1" x14ac:dyDescent="0.5">
      <c r="A1085" s="73"/>
      <c r="B1085" s="92"/>
      <c r="C1085" s="97"/>
      <c r="D1085" s="100"/>
      <c r="E1085" s="74"/>
      <c r="F1085" s="76"/>
      <c r="G1085" s="114"/>
      <c r="H1085" s="121"/>
    </row>
    <row r="1086" spans="1:8" ht="30" customHeight="1" x14ac:dyDescent="0.5">
      <c r="A1086" s="73"/>
      <c r="B1086" s="92"/>
      <c r="C1086" s="97"/>
      <c r="D1086" s="100"/>
      <c r="E1086" s="74"/>
      <c r="F1086" s="115"/>
      <c r="G1086" s="116"/>
      <c r="H1086" s="122"/>
    </row>
    <row r="1087" spans="1:8" ht="30" customHeight="1" x14ac:dyDescent="0.5">
      <c r="A1087" s="73"/>
      <c r="B1087" s="92"/>
      <c r="C1087" s="97"/>
      <c r="D1087" s="100"/>
      <c r="E1087" s="74"/>
      <c r="F1087" s="76"/>
      <c r="G1087" s="114"/>
      <c r="H1087" s="121"/>
    </row>
    <row r="1088" spans="1:8" ht="30" customHeight="1" x14ac:dyDescent="0.5">
      <c r="A1088" s="73"/>
      <c r="B1088" s="92"/>
      <c r="C1088" s="97"/>
      <c r="D1088" s="100"/>
      <c r="E1088" s="74"/>
      <c r="F1088" s="76"/>
      <c r="G1088" s="114"/>
      <c r="H1088" s="121"/>
    </row>
    <row r="1089" spans="1:9" ht="30" customHeight="1" x14ac:dyDescent="0.5">
      <c r="A1089" s="73"/>
      <c r="B1089" s="92"/>
      <c r="C1089" s="97"/>
      <c r="D1089" s="100"/>
      <c r="E1089" s="74"/>
      <c r="F1089" s="76"/>
      <c r="G1089" s="114"/>
      <c r="H1089" s="121"/>
    </row>
    <row r="1090" spans="1:9" ht="30" customHeight="1" x14ac:dyDescent="0.5">
      <c r="A1090" s="73"/>
      <c r="B1090" s="92"/>
      <c r="C1090" s="97"/>
      <c r="D1090" s="100"/>
      <c r="E1090" s="74"/>
      <c r="F1090" s="76"/>
      <c r="G1090" s="114"/>
      <c r="H1090" s="121"/>
    </row>
    <row r="1091" spans="1:9" ht="30" customHeight="1" x14ac:dyDescent="0.5">
      <c r="A1091" s="73"/>
      <c r="B1091" s="92"/>
      <c r="C1091" s="97"/>
      <c r="D1091" s="100"/>
      <c r="E1091" s="75"/>
      <c r="F1091" s="76"/>
      <c r="G1091" s="77"/>
      <c r="H1091" s="121"/>
    </row>
    <row r="1092" spans="1:9" ht="30" customHeight="1" x14ac:dyDescent="0.5">
      <c r="A1092" s="73"/>
      <c r="B1092" s="92"/>
      <c r="C1092" s="97"/>
      <c r="D1092" s="100"/>
      <c r="E1092" s="75"/>
      <c r="F1092" s="76"/>
      <c r="G1092" s="77"/>
      <c r="H1092" s="121"/>
    </row>
    <row r="1093" spans="1:9" ht="30" customHeight="1" x14ac:dyDescent="0.5">
      <c r="A1093" s="73"/>
      <c r="B1093" s="92"/>
      <c r="C1093" s="97"/>
      <c r="D1093" s="100"/>
      <c r="E1093" s="75"/>
      <c r="F1093" s="76"/>
      <c r="G1093" s="77"/>
      <c r="H1093" s="121"/>
    </row>
    <row r="1094" spans="1:9" ht="30" customHeight="1" x14ac:dyDescent="0.5">
      <c r="A1094" s="73"/>
      <c r="B1094" s="92"/>
      <c r="C1094" s="97"/>
      <c r="D1094" s="100"/>
      <c r="E1094" s="75"/>
      <c r="F1094" s="76"/>
      <c r="G1094" s="77"/>
      <c r="H1094" s="121"/>
    </row>
    <row r="1095" spans="1:9" ht="30" customHeight="1" x14ac:dyDescent="0.4">
      <c r="A1095" s="71"/>
      <c r="B1095" s="93"/>
      <c r="C1095" s="98"/>
      <c r="D1095" s="101"/>
      <c r="E1095" s="72"/>
      <c r="F1095" s="76"/>
      <c r="G1095" s="77"/>
      <c r="H1095" s="121"/>
    </row>
    <row r="1096" spans="1:9" ht="30" customHeight="1" x14ac:dyDescent="0.4">
      <c r="A1096" s="71"/>
      <c r="B1096" s="93"/>
      <c r="C1096" s="98"/>
      <c r="D1096" s="101"/>
      <c r="E1096" s="72"/>
      <c r="F1096" s="76"/>
      <c r="G1096" s="77"/>
      <c r="H1096" s="121"/>
    </row>
    <row r="1097" spans="1:9" ht="30" customHeight="1" x14ac:dyDescent="0.4">
      <c r="A1097" s="71"/>
      <c r="B1097" s="93"/>
      <c r="C1097" s="98"/>
      <c r="D1097" s="101"/>
      <c r="E1097" s="72"/>
      <c r="F1097" s="76"/>
      <c r="G1097" s="77"/>
      <c r="H1097" s="121"/>
    </row>
    <row r="1098" spans="1:9" ht="30" customHeight="1" x14ac:dyDescent="0.4">
      <c r="A1098" s="71"/>
      <c r="B1098" s="93"/>
      <c r="C1098" s="98"/>
      <c r="D1098" s="101"/>
      <c r="E1098" s="72"/>
      <c r="F1098" s="76"/>
      <c r="G1098" s="77"/>
      <c r="H1098" s="121"/>
    </row>
    <row r="1099" spans="1:9" ht="30" customHeight="1" x14ac:dyDescent="0.4">
      <c r="A1099" s="71"/>
      <c r="B1099" s="94"/>
      <c r="C1099" s="94"/>
      <c r="D1099" s="101"/>
      <c r="E1099" s="72"/>
      <c r="F1099" s="76"/>
      <c r="G1099" s="77"/>
      <c r="H1099" s="121"/>
    </row>
    <row r="1100" spans="1:9" ht="30" customHeight="1" x14ac:dyDescent="0.4">
      <c r="A1100" s="71"/>
      <c r="B1100" s="94"/>
      <c r="C1100" s="94"/>
      <c r="D1100" s="101"/>
      <c r="E1100" s="72"/>
      <c r="F1100" s="76"/>
      <c r="G1100" s="77"/>
      <c r="H1100" s="121"/>
    </row>
    <row r="1101" spans="1:9" ht="30" customHeight="1" x14ac:dyDescent="0.4">
      <c r="A1101" s="79"/>
      <c r="B1101" s="95"/>
      <c r="C1101" s="95"/>
      <c r="D1101" s="102"/>
      <c r="E1101" s="80"/>
      <c r="F1101" s="81"/>
      <c r="G1101" s="82"/>
      <c r="H1101" s="123"/>
    </row>
    <row r="1102" spans="1:9" s="65" customFormat="1" ht="30" customHeight="1" x14ac:dyDescent="0.4">
      <c r="A1102" s="83"/>
      <c r="B1102" s="96"/>
      <c r="C1102" s="96"/>
      <c r="D1102" s="96"/>
      <c r="E1102" s="84"/>
      <c r="F1102" s="82"/>
      <c r="G1102" s="82"/>
      <c r="H1102" s="124"/>
    </row>
    <row r="1103" spans="1:9" ht="38.25" customHeight="1" x14ac:dyDescent="0.25">
      <c r="A1103" s="157" t="s">
        <v>360</v>
      </c>
      <c r="B1103" s="157"/>
      <c r="C1103" s="157"/>
      <c r="D1103" s="157"/>
      <c r="E1103" s="157"/>
      <c r="F1103" s="157"/>
      <c r="G1103" s="157"/>
      <c r="H1103" s="157"/>
    </row>
    <row r="1104" spans="1:9" ht="134.25" customHeight="1" x14ac:dyDescent="0.25">
      <c r="A1104" s="158" t="s">
        <v>1635</v>
      </c>
      <c r="B1104" s="158"/>
      <c r="C1104" s="158"/>
      <c r="D1104" s="158"/>
      <c r="E1104" s="158"/>
      <c r="F1104" s="158"/>
      <c r="G1104" s="158"/>
      <c r="H1104" s="158"/>
      <c r="I1104" s="68"/>
    </row>
    <row r="1105" spans="1:8" ht="41.25" customHeight="1" x14ac:dyDescent="0.9">
      <c r="A1105" s="78" t="s">
        <v>1524</v>
      </c>
    </row>
    <row r="1106" spans="1:8" ht="37.5" customHeight="1" x14ac:dyDescent="0.7">
      <c r="A1106" s="159" t="s">
        <v>420</v>
      </c>
      <c r="B1106" s="159"/>
      <c r="C1106" s="159"/>
      <c r="D1106" s="159"/>
      <c r="E1106" s="159"/>
      <c r="F1106" s="159"/>
      <c r="G1106" s="159"/>
      <c r="H1106" s="159"/>
    </row>
    <row r="1107" spans="1:8" ht="18.75" customHeight="1" x14ac:dyDescent="0.4"/>
    <row r="1108" spans="1:8" ht="55.5" customHeight="1" x14ac:dyDescent="0.25">
      <c r="A1108" s="160" t="s">
        <v>1637</v>
      </c>
      <c r="B1108" s="160"/>
      <c r="C1108" s="160"/>
      <c r="D1108" s="160"/>
      <c r="E1108" s="160"/>
      <c r="F1108" s="160"/>
      <c r="G1108" s="160"/>
      <c r="H1108" s="160"/>
    </row>
    <row r="1110" spans="1:8" ht="30" customHeight="1" x14ac:dyDescent="0.4">
      <c r="A1110" s="69" t="s">
        <v>357</v>
      </c>
      <c r="B1110" s="91" t="s">
        <v>267</v>
      </c>
      <c r="C1110" s="91" t="s">
        <v>721</v>
      </c>
      <c r="D1110" s="99" t="s">
        <v>358</v>
      </c>
      <c r="E1110" s="70" t="s">
        <v>359</v>
      </c>
      <c r="F1110" s="161" t="s">
        <v>256</v>
      </c>
      <c r="G1110" s="161"/>
      <c r="H1110" s="161"/>
    </row>
    <row r="1111" spans="1:8" ht="30" customHeight="1" x14ac:dyDescent="0.5">
      <c r="A1111" s="73" t="str">
        <f>'Master Book'!E253</f>
        <v>Recalibrate fan limit</v>
      </c>
      <c r="B1111" s="92">
        <f>'Master Book'!H253</f>
        <v>154.13442940038686</v>
      </c>
      <c r="C1111" s="97">
        <f>'Master Book'!I253</f>
        <v>102.75628626692458</v>
      </c>
      <c r="D1111" s="100">
        <f>'Master Book'!J253</f>
        <v>87.342843326885884</v>
      </c>
      <c r="E1111" s="74" t="str">
        <f>'Master Book'!D253</f>
        <v>12401</v>
      </c>
      <c r="F1111" s="76">
        <f>'Master Book'!F253</f>
        <v>0.25</v>
      </c>
      <c r="G1111" s="114" t="s">
        <v>1131</v>
      </c>
      <c r="H1111" s="121">
        <f>'Master Book'!P253</f>
        <v>0</v>
      </c>
    </row>
    <row r="1112" spans="1:8" ht="30" customHeight="1" x14ac:dyDescent="0.5">
      <c r="A1112" s="73" t="str">
        <f>'Master Book'!E254</f>
        <v>Replace snapdisc limit switch</v>
      </c>
      <c r="B1112" s="92">
        <f>'Master Book'!H254</f>
        <v>190.62942940038687</v>
      </c>
      <c r="C1112" s="97">
        <f>'Master Book'!I254</f>
        <v>139.25128626692458</v>
      </c>
      <c r="D1112" s="100">
        <f>'Master Book'!J254</f>
        <v>118.36359332688589</v>
      </c>
      <c r="E1112" s="74" t="str">
        <f>'Master Book'!D254</f>
        <v>12402</v>
      </c>
      <c r="F1112" s="76">
        <f>'Master Book'!F254</f>
        <v>0.25</v>
      </c>
      <c r="G1112" s="114" t="s">
        <v>1131</v>
      </c>
      <c r="H1112" s="121">
        <f>'Master Book'!P254</f>
        <v>6</v>
      </c>
    </row>
    <row r="1113" spans="1:8" ht="30" customHeight="1" x14ac:dyDescent="0.5">
      <c r="A1113" s="73" t="str">
        <f>'Master Book'!E255</f>
        <v>Replace snapdisc fan-adj temp switch</v>
      </c>
      <c r="B1113" s="92">
        <f>'Master Book'!H255</f>
        <v>202.79442940038686</v>
      </c>
      <c r="C1113" s="97">
        <f>'Master Book'!I255</f>
        <v>151.41628626692457</v>
      </c>
      <c r="D1113" s="100">
        <f>'Master Book'!J255</f>
        <v>128.70384332688587</v>
      </c>
      <c r="E1113" s="74" t="str">
        <f>'Master Book'!D255</f>
        <v>12403</v>
      </c>
      <c r="F1113" s="76">
        <f>'Master Book'!F255</f>
        <v>0.25</v>
      </c>
      <c r="G1113" s="114" t="s">
        <v>1131</v>
      </c>
      <c r="H1113" s="121">
        <f>'Master Book'!P255</f>
        <v>8</v>
      </c>
    </row>
    <row r="1114" spans="1:8" ht="30" customHeight="1" x14ac:dyDescent="0.5">
      <c r="A1114" s="73" t="str">
        <f>'Master Book'!E256</f>
        <v>Fan/limit 5" thru 11"</v>
      </c>
      <c r="B1114" s="92">
        <f>'Master Book'!H256</f>
        <v>512.39385880077373</v>
      </c>
      <c r="C1114" s="97">
        <f>'Master Book'!I256</f>
        <v>409.63757253384915</v>
      </c>
      <c r="D1114" s="100">
        <f>'Master Book'!J256</f>
        <v>348.19193665377179</v>
      </c>
      <c r="E1114" s="74" t="str">
        <f>'Master Book'!D256</f>
        <v>12404</v>
      </c>
      <c r="F1114" s="76">
        <f>'Master Book'!F256</f>
        <v>0.5</v>
      </c>
      <c r="G1114" s="114" t="s">
        <v>1131</v>
      </c>
      <c r="H1114" s="121">
        <f>'Master Book'!P256</f>
        <v>50</v>
      </c>
    </row>
    <row r="1115" spans="1:8" ht="30" customHeight="1" x14ac:dyDescent="0.5">
      <c r="A1115" s="73" t="str">
        <f>'Master Book'!E257</f>
        <v>SPST fan or limit - 3" probe or surface clixon</v>
      </c>
      <c r="B1115" s="92">
        <f>'Master Book'!H257</f>
        <v>281.19692940038686</v>
      </c>
      <c r="C1115" s="97">
        <f>'Master Book'!I257</f>
        <v>229.81878626692458</v>
      </c>
      <c r="D1115" s="100">
        <f>'Master Book'!J257</f>
        <v>195.3459683268859</v>
      </c>
      <c r="E1115" s="74" t="str">
        <f>'Master Book'!D257</f>
        <v>12405</v>
      </c>
      <c r="F1115" s="76">
        <f>'Master Book'!F257</f>
        <v>0.25</v>
      </c>
      <c r="G1115" s="114" t="s">
        <v>1131</v>
      </c>
      <c r="H1115" s="121">
        <f>'Master Book'!P257</f>
        <v>25</v>
      </c>
    </row>
    <row r="1116" spans="1:8" ht="30" customHeight="1" x14ac:dyDescent="0.5">
      <c r="A1116" s="73" t="str">
        <f>'Master Book'!E258</f>
        <v>Fan and limit w/preheater assist</v>
      </c>
      <c r="B1116" s="92">
        <f>'Master Book'!H258</f>
        <v>553.21885880077366</v>
      </c>
      <c r="C1116" s="97">
        <f>'Master Book'!I258</f>
        <v>450.46257253384914</v>
      </c>
      <c r="D1116" s="100">
        <f>'Master Book'!J258</f>
        <v>382.89318665377175</v>
      </c>
      <c r="E1116" s="74" t="str">
        <f>'Master Book'!D258</f>
        <v>12406</v>
      </c>
      <c r="F1116" s="76">
        <f>'Master Book'!F258</f>
        <v>0.5</v>
      </c>
      <c r="G1116" s="114" t="s">
        <v>1131</v>
      </c>
      <c r="H1116" s="121">
        <f>'Master Book'!P258</f>
        <v>60</v>
      </c>
    </row>
    <row r="1117" spans="1:8" ht="30" customHeight="1" x14ac:dyDescent="0.5">
      <c r="A1117" s="73" t="str">
        <f>'Master Book'!E259</f>
        <v>Warranty fan limit</v>
      </c>
      <c r="B1117" s="92">
        <f>'Master Book'!H259</f>
        <v>154.13442940038686</v>
      </c>
      <c r="C1117" s="97">
        <f>'Master Book'!I259</f>
        <v>102.75628626692458</v>
      </c>
      <c r="D1117" s="100">
        <f>'Master Book'!J259</f>
        <v>87.342843326885884</v>
      </c>
      <c r="E1117" s="74" t="str">
        <f>'Master Book'!D259</f>
        <v>12407</v>
      </c>
      <c r="F1117" s="76">
        <f>'Master Book'!F259</f>
        <v>0.25</v>
      </c>
      <c r="G1117" s="114" t="s">
        <v>1131</v>
      </c>
      <c r="H1117" s="121">
        <f>'Master Book'!P259</f>
        <v>0</v>
      </c>
    </row>
    <row r="1118" spans="1:8" ht="30" customHeight="1" x14ac:dyDescent="0.5">
      <c r="A1118" s="73"/>
      <c r="B1118" s="92"/>
      <c r="C1118" s="97"/>
      <c r="D1118" s="100"/>
      <c r="E1118" s="74"/>
      <c r="F1118" s="76"/>
      <c r="G1118" s="114"/>
      <c r="H1118" s="121"/>
    </row>
    <row r="1119" spans="1:8" ht="30" customHeight="1" x14ac:dyDescent="0.5">
      <c r="A1119" s="73"/>
      <c r="B1119" s="92"/>
      <c r="C1119" s="97"/>
      <c r="D1119" s="100"/>
      <c r="E1119" s="74"/>
      <c r="F1119" s="76"/>
      <c r="G1119" s="114"/>
      <c r="H1119" s="121"/>
    </row>
    <row r="1120" spans="1:8" ht="30" customHeight="1" x14ac:dyDescent="0.5">
      <c r="A1120" s="73"/>
      <c r="B1120" s="92"/>
      <c r="C1120" s="97"/>
      <c r="D1120" s="100"/>
      <c r="E1120" s="74"/>
      <c r="F1120" s="76"/>
      <c r="G1120" s="114"/>
      <c r="H1120" s="121"/>
    </row>
    <row r="1121" spans="1:8" ht="30" customHeight="1" x14ac:dyDescent="0.5">
      <c r="A1121" s="73"/>
      <c r="B1121" s="92"/>
      <c r="C1121" s="97"/>
      <c r="D1121" s="100"/>
      <c r="E1121" s="74"/>
      <c r="F1121" s="115"/>
      <c r="G1121" s="116"/>
      <c r="H1121" s="122"/>
    </row>
    <row r="1122" spans="1:8" ht="30" customHeight="1" x14ac:dyDescent="0.5">
      <c r="A1122" s="73"/>
      <c r="B1122" s="92"/>
      <c r="C1122" s="97"/>
      <c r="D1122" s="100"/>
      <c r="E1122" s="74"/>
      <c r="F1122" s="76"/>
      <c r="G1122" s="114"/>
      <c r="H1122" s="121"/>
    </row>
    <row r="1123" spans="1:8" ht="30" customHeight="1" x14ac:dyDescent="0.5">
      <c r="A1123" s="73"/>
      <c r="B1123" s="92"/>
      <c r="C1123" s="97"/>
      <c r="D1123" s="100"/>
      <c r="E1123" s="74"/>
      <c r="F1123" s="115"/>
      <c r="G1123" s="116"/>
      <c r="H1123" s="122"/>
    </row>
    <row r="1124" spans="1:8" ht="30" customHeight="1" x14ac:dyDescent="0.5">
      <c r="A1124" s="73"/>
      <c r="B1124" s="92"/>
      <c r="C1124" s="97"/>
      <c r="D1124" s="100"/>
      <c r="E1124" s="74"/>
      <c r="F1124" s="76"/>
      <c r="G1124" s="114"/>
      <c r="H1124" s="121"/>
    </row>
    <row r="1125" spans="1:8" ht="30" customHeight="1" x14ac:dyDescent="0.5">
      <c r="A1125" s="73"/>
      <c r="B1125" s="92"/>
      <c r="C1125" s="97"/>
      <c r="D1125" s="100"/>
      <c r="E1125" s="74"/>
      <c r="F1125" s="76"/>
      <c r="G1125" s="114"/>
      <c r="H1125" s="121"/>
    </row>
    <row r="1126" spans="1:8" ht="30" customHeight="1" x14ac:dyDescent="0.5">
      <c r="A1126" s="73"/>
      <c r="B1126" s="92"/>
      <c r="C1126" s="97"/>
      <c r="D1126" s="100"/>
      <c r="E1126" s="74"/>
      <c r="F1126" s="76"/>
      <c r="G1126" s="114"/>
      <c r="H1126" s="121"/>
    </row>
    <row r="1127" spans="1:8" ht="30" customHeight="1" x14ac:dyDescent="0.5">
      <c r="A1127" s="73"/>
      <c r="B1127" s="92"/>
      <c r="C1127" s="97"/>
      <c r="D1127" s="100"/>
      <c r="E1127" s="74"/>
      <c r="F1127" s="76"/>
      <c r="G1127" s="114"/>
      <c r="H1127" s="121"/>
    </row>
    <row r="1128" spans="1:8" ht="30" customHeight="1" x14ac:dyDescent="0.5">
      <c r="A1128" s="73"/>
      <c r="B1128" s="92"/>
      <c r="C1128" s="97"/>
      <c r="D1128" s="100"/>
      <c r="E1128" s="74"/>
      <c r="F1128" s="76"/>
      <c r="G1128" s="114"/>
      <c r="H1128" s="121"/>
    </row>
    <row r="1129" spans="1:8" ht="30" customHeight="1" x14ac:dyDescent="0.5">
      <c r="A1129" s="73"/>
      <c r="B1129" s="92"/>
      <c r="C1129" s="97"/>
      <c r="D1129" s="100"/>
      <c r="E1129" s="74"/>
      <c r="F1129" s="76"/>
      <c r="G1129" s="114"/>
      <c r="H1129" s="121"/>
    </row>
    <row r="1130" spans="1:8" ht="30" customHeight="1" x14ac:dyDescent="0.5">
      <c r="A1130" s="73"/>
      <c r="B1130" s="92"/>
      <c r="C1130" s="97"/>
      <c r="D1130" s="100"/>
      <c r="E1130" s="74"/>
      <c r="F1130" s="76"/>
      <c r="G1130" s="114"/>
      <c r="H1130" s="121"/>
    </row>
    <row r="1131" spans="1:8" ht="30" customHeight="1" x14ac:dyDescent="0.5">
      <c r="A1131" s="73"/>
      <c r="B1131" s="92"/>
      <c r="C1131" s="97"/>
      <c r="D1131" s="100"/>
      <c r="E1131" s="74"/>
      <c r="F1131" s="76"/>
      <c r="G1131" s="114"/>
      <c r="H1131" s="121"/>
    </row>
    <row r="1132" spans="1:8" ht="30" customHeight="1" x14ac:dyDescent="0.5">
      <c r="A1132" s="73"/>
      <c r="B1132" s="92"/>
      <c r="C1132" s="97"/>
      <c r="D1132" s="100"/>
      <c r="E1132" s="74"/>
      <c r="F1132" s="115"/>
      <c r="G1132" s="116"/>
      <c r="H1132" s="122"/>
    </row>
    <row r="1133" spans="1:8" ht="30" customHeight="1" x14ac:dyDescent="0.5">
      <c r="A1133" s="73"/>
      <c r="B1133" s="92"/>
      <c r="C1133" s="97"/>
      <c r="D1133" s="100"/>
      <c r="E1133" s="74"/>
      <c r="F1133" s="76"/>
      <c r="G1133" s="114"/>
      <c r="H1133" s="121"/>
    </row>
    <row r="1134" spans="1:8" ht="30" customHeight="1" x14ac:dyDescent="0.5">
      <c r="A1134" s="73"/>
      <c r="B1134" s="92"/>
      <c r="C1134" s="97"/>
      <c r="D1134" s="100"/>
      <c r="E1134" s="74"/>
      <c r="F1134" s="76"/>
      <c r="G1134" s="114"/>
      <c r="H1134" s="121"/>
    </row>
    <row r="1135" spans="1:8" ht="30" customHeight="1" x14ac:dyDescent="0.5">
      <c r="A1135" s="73"/>
      <c r="B1135" s="92"/>
      <c r="C1135" s="97"/>
      <c r="D1135" s="100"/>
      <c r="E1135" s="74"/>
      <c r="F1135" s="76"/>
      <c r="G1135" s="114"/>
      <c r="H1135" s="121"/>
    </row>
    <row r="1136" spans="1:8" ht="30" customHeight="1" x14ac:dyDescent="0.5">
      <c r="A1136" s="73"/>
      <c r="B1136" s="92"/>
      <c r="C1136" s="97"/>
      <c r="D1136" s="100"/>
      <c r="E1136" s="74"/>
      <c r="F1136" s="76"/>
      <c r="G1136" s="114"/>
      <c r="H1136" s="121"/>
    </row>
    <row r="1137" spans="1:9" ht="30" customHeight="1" x14ac:dyDescent="0.5">
      <c r="A1137" s="73"/>
      <c r="B1137" s="92"/>
      <c r="C1137" s="97"/>
      <c r="D1137" s="100"/>
      <c r="E1137" s="75"/>
      <c r="F1137" s="76"/>
      <c r="G1137" s="77"/>
      <c r="H1137" s="121"/>
    </row>
    <row r="1138" spans="1:9" ht="30" customHeight="1" x14ac:dyDescent="0.5">
      <c r="A1138" s="73"/>
      <c r="B1138" s="92"/>
      <c r="C1138" s="97"/>
      <c r="D1138" s="100"/>
      <c r="E1138" s="75"/>
      <c r="F1138" s="76"/>
      <c r="G1138" s="77"/>
      <c r="H1138" s="121"/>
    </row>
    <row r="1139" spans="1:9" ht="30" customHeight="1" x14ac:dyDescent="0.5">
      <c r="A1139" s="73"/>
      <c r="B1139" s="92"/>
      <c r="C1139" s="97"/>
      <c r="D1139" s="100"/>
      <c r="E1139" s="75"/>
      <c r="F1139" s="76"/>
      <c r="G1139" s="77"/>
      <c r="H1139" s="121"/>
    </row>
    <row r="1140" spans="1:9" ht="30" customHeight="1" x14ac:dyDescent="0.5">
      <c r="A1140" s="73"/>
      <c r="B1140" s="92"/>
      <c r="C1140" s="97"/>
      <c r="D1140" s="100"/>
      <c r="E1140" s="75"/>
      <c r="F1140" s="76"/>
      <c r="G1140" s="77"/>
      <c r="H1140" s="121"/>
    </row>
    <row r="1141" spans="1:9" ht="30" customHeight="1" x14ac:dyDescent="0.4">
      <c r="A1141" s="71"/>
      <c r="B1141" s="93"/>
      <c r="C1141" s="98"/>
      <c r="D1141" s="101"/>
      <c r="E1141" s="72"/>
      <c r="F1141" s="76"/>
      <c r="G1141" s="77"/>
      <c r="H1141" s="121"/>
    </row>
    <row r="1142" spans="1:9" ht="30" customHeight="1" x14ac:dyDescent="0.4">
      <c r="A1142" s="71"/>
      <c r="B1142" s="93"/>
      <c r="C1142" s="98"/>
      <c r="D1142" s="101"/>
      <c r="E1142" s="72"/>
      <c r="F1142" s="76"/>
      <c r="G1142" s="77"/>
      <c r="H1142" s="121"/>
    </row>
    <row r="1143" spans="1:9" ht="30" customHeight="1" x14ac:dyDescent="0.4">
      <c r="A1143" s="71"/>
      <c r="B1143" s="93"/>
      <c r="C1143" s="98"/>
      <c r="D1143" s="101"/>
      <c r="E1143" s="72"/>
      <c r="F1143" s="76"/>
      <c r="G1143" s="77"/>
      <c r="H1143" s="121"/>
    </row>
    <row r="1144" spans="1:9" ht="30" customHeight="1" x14ac:dyDescent="0.4">
      <c r="A1144" s="71"/>
      <c r="B1144" s="93"/>
      <c r="C1144" s="98"/>
      <c r="D1144" s="101"/>
      <c r="E1144" s="72"/>
      <c r="F1144" s="76"/>
      <c r="G1144" s="77"/>
      <c r="H1144" s="121"/>
    </row>
    <row r="1145" spans="1:9" ht="30" customHeight="1" x14ac:dyDescent="0.4">
      <c r="A1145" s="71"/>
      <c r="B1145" s="94"/>
      <c r="C1145" s="94"/>
      <c r="D1145" s="101"/>
      <c r="E1145" s="72"/>
      <c r="F1145" s="76"/>
      <c r="G1145" s="77"/>
      <c r="H1145" s="121"/>
    </row>
    <row r="1146" spans="1:9" ht="30" customHeight="1" x14ac:dyDescent="0.4">
      <c r="A1146" s="71"/>
      <c r="B1146" s="94"/>
      <c r="C1146" s="94"/>
      <c r="D1146" s="101"/>
      <c r="E1146" s="72"/>
      <c r="F1146" s="76"/>
      <c r="G1146" s="77"/>
      <c r="H1146" s="121"/>
    </row>
    <row r="1147" spans="1:9" ht="30" customHeight="1" x14ac:dyDescent="0.4">
      <c r="A1147" s="79"/>
      <c r="B1147" s="95"/>
      <c r="C1147" s="95"/>
      <c r="D1147" s="102"/>
      <c r="E1147" s="80"/>
      <c r="F1147" s="81"/>
      <c r="G1147" s="82"/>
      <c r="H1147" s="123"/>
    </row>
    <row r="1148" spans="1:9" s="65" customFormat="1" ht="30" customHeight="1" x14ac:dyDescent="0.4">
      <c r="A1148" s="83"/>
      <c r="B1148" s="96"/>
      <c r="C1148" s="96"/>
      <c r="D1148" s="96"/>
      <c r="E1148" s="84"/>
      <c r="F1148" s="82"/>
      <c r="G1148" s="82"/>
      <c r="H1148" s="124"/>
    </row>
    <row r="1149" spans="1:9" ht="38.25" customHeight="1" x14ac:dyDescent="0.25">
      <c r="A1149" s="157" t="s">
        <v>360</v>
      </c>
      <c r="B1149" s="157"/>
      <c r="C1149" s="157"/>
      <c r="D1149" s="157"/>
      <c r="E1149" s="157"/>
      <c r="F1149" s="157"/>
      <c r="G1149" s="157"/>
      <c r="H1149" s="157"/>
    </row>
    <row r="1150" spans="1:9" ht="134.25" customHeight="1" x14ac:dyDescent="0.25">
      <c r="A1150" s="158" t="s">
        <v>1635</v>
      </c>
      <c r="B1150" s="158"/>
      <c r="C1150" s="158"/>
      <c r="D1150" s="158"/>
      <c r="E1150" s="158"/>
      <c r="F1150" s="158"/>
      <c r="G1150" s="158"/>
      <c r="H1150" s="158"/>
      <c r="I1150" s="68"/>
    </row>
    <row r="1151" spans="1:9" ht="41.25" customHeight="1" x14ac:dyDescent="0.9">
      <c r="A1151" s="78" t="s">
        <v>1525</v>
      </c>
    </row>
    <row r="1152" spans="1:9" ht="37.5" customHeight="1" x14ac:dyDescent="0.7">
      <c r="A1152" s="159" t="s">
        <v>318</v>
      </c>
      <c r="B1152" s="159"/>
      <c r="C1152" s="159"/>
      <c r="D1152" s="159"/>
      <c r="E1152" s="159"/>
      <c r="F1152" s="159"/>
      <c r="G1152" s="159"/>
      <c r="H1152" s="159"/>
    </row>
    <row r="1153" spans="1:8" ht="18.75" customHeight="1" x14ac:dyDescent="0.4"/>
    <row r="1154" spans="1:8" ht="55.5" customHeight="1" x14ac:dyDescent="0.25">
      <c r="A1154" s="160" t="s">
        <v>1637</v>
      </c>
      <c r="B1154" s="160"/>
      <c r="C1154" s="160"/>
      <c r="D1154" s="160"/>
      <c r="E1154" s="160"/>
      <c r="F1154" s="160"/>
      <c r="G1154" s="160"/>
      <c r="H1154" s="160"/>
    </row>
    <row r="1156" spans="1:8" ht="30" customHeight="1" x14ac:dyDescent="0.4">
      <c r="A1156" s="69" t="s">
        <v>357</v>
      </c>
      <c r="B1156" s="91" t="s">
        <v>267</v>
      </c>
      <c r="C1156" s="91" t="s">
        <v>721</v>
      </c>
      <c r="D1156" s="99" t="s">
        <v>358</v>
      </c>
      <c r="E1156" s="70" t="s">
        <v>359</v>
      </c>
      <c r="F1156" s="161" t="s">
        <v>256</v>
      </c>
      <c r="G1156" s="161"/>
      <c r="H1156" s="161"/>
    </row>
    <row r="1157" spans="1:8" ht="30" customHeight="1" x14ac:dyDescent="0.5">
      <c r="A1157" s="73" t="str">
        <f>'Master Book'!E260</f>
        <v>Clean smoke pipe</v>
      </c>
      <c r="B1157" s="92">
        <f>'Master Book'!H260</f>
        <v>338.68135880077375</v>
      </c>
      <c r="C1157" s="97">
        <f>'Master Book'!I260</f>
        <v>235.92507253384915</v>
      </c>
      <c r="D1157" s="100">
        <f>'Master Book'!J260</f>
        <v>200.53631165377178</v>
      </c>
      <c r="E1157" s="74" t="str">
        <f>'Master Book'!D260</f>
        <v>12501</v>
      </c>
      <c r="F1157" s="76">
        <f>'Master Book'!F260</f>
        <v>0.5</v>
      </c>
      <c r="G1157" s="114" t="s">
        <v>1131</v>
      </c>
      <c r="H1157" s="121">
        <f>'Master Book'!P260</f>
        <v>5</v>
      </c>
    </row>
    <row r="1158" spans="1:8" ht="30" customHeight="1" x14ac:dyDescent="0.5">
      <c r="A1158" s="73" t="str">
        <f>'Master Book'!E261</f>
        <v>Clear roof cap</v>
      </c>
      <c r="B1158" s="92">
        <f>'Master Book'!H261</f>
        <v>364.17635880077376</v>
      </c>
      <c r="C1158" s="97">
        <f>'Master Book'!I261</f>
        <v>261.42007253384918</v>
      </c>
      <c r="D1158" s="100">
        <f>'Master Book'!J261</f>
        <v>222.2070616537718</v>
      </c>
      <c r="E1158" s="74" t="str">
        <f>'Master Book'!D261</f>
        <v>12502</v>
      </c>
      <c r="F1158" s="76">
        <f>'Master Book'!F261</f>
        <v>0.5</v>
      </c>
      <c r="G1158" s="114" t="s">
        <v>1131</v>
      </c>
      <c r="H1158" s="121">
        <f>'Master Book'!P261</f>
        <v>11</v>
      </c>
    </row>
    <row r="1159" spans="1:8" ht="30" customHeight="1" x14ac:dyDescent="0.5">
      <c r="A1159" s="73" t="str">
        <f>'Master Book'!E262</f>
        <v>Replace up to 2 feet of flue pipe Special Order</v>
      </c>
      <c r="B1159" s="92">
        <f>'Master Book'!H262</f>
        <v>264.95942940038685</v>
      </c>
      <c r="C1159" s="97">
        <f>'Master Book'!I262</f>
        <v>193.58128626692456</v>
      </c>
      <c r="D1159" s="100">
        <f>'Master Book'!J262</f>
        <v>164.54409332688587</v>
      </c>
      <c r="E1159" s="74" t="str">
        <f>'Master Book'!D262</f>
        <v>12503</v>
      </c>
      <c r="F1159" s="76">
        <f>'Master Book'!F262</f>
        <v>0.25</v>
      </c>
      <c r="G1159" s="114" t="s">
        <v>1131</v>
      </c>
      <c r="H1159" s="121">
        <f>'Master Book'!P262</f>
        <v>10</v>
      </c>
    </row>
    <row r="1160" spans="1:8" ht="30" customHeight="1" x14ac:dyDescent="0.5">
      <c r="A1160" s="73" t="str">
        <f>'Master Book'!E263</f>
        <v>Replace 2 to 10 feet of flue pipe Special Order</v>
      </c>
      <c r="B1160" s="92">
        <f>'Master Book'!H263</f>
        <v>596.98135880077371</v>
      </c>
      <c r="C1160" s="97">
        <f>'Master Book'!I263</f>
        <v>474.22507253384913</v>
      </c>
      <c r="D1160" s="100">
        <f>'Master Book'!J263</f>
        <v>403.09131165377175</v>
      </c>
      <c r="E1160" s="74" t="str">
        <f>'Master Book'!D263</f>
        <v>12504</v>
      </c>
      <c r="F1160" s="76">
        <f>'Master Book'!F263</f>
        <v>0.5</v>
      </c>
      <c r="G1160" s="114" t="s">
        <v>1131</v>
      </c>
      <c r="H1160" s="121">
        <f>'Master Book'!P263</f>
        <v>45</v>
      </c>
    </row>
    <row r="1161" spans="1:8" ht="30" customHeight="1" x14ac:dyDescent="0.5">
      <c r="A1161" s="73" t="str">
        <f>'Master Book'!E264</f>
        <v>Replace adjustable flue elbow Special Order</v>
      </c>
      <c r="B1161" s="92">
        <f>'Master Book'!H264</f>
        <v>275.12442940038687</v>
      </c>
      <c r="C1161" s="97">
        <f>'Master Book'!I264</f>
        <v>203.74628626692459</v>
      </c>
      <c r="D1161" s="100">
        <f>'Master Book'!J264</f>
        <v>173.18434332688588</v>
      </c>
      <c r="E1161" s="74" t="str">
        <f>'Master Book'!D264</f>
        <v>12505</v>
      </c>
      <c r="F1161" s="76">
        <f>'Master Book'!F264</f>
        <v>0.25</v>
      </c>
      <c r="G1161" s="114" t="s">
        <v>1131</v>
      </c>
      <c r="H1161" s="121">
        <f>'Master Book'!P264</f>
        <v>12</v>
      </c>
    </row>
    <row r="1162" spans="1:8" ht="30" customHeight="1" x14ac:dyDescent="0.5">
      <c r="A1162" s="73" t="str">
        <f>'Master Book'!E265</f>
        <v>Replace up to 2 feet of PVC flue Special Order</v>
      </c>
      <c r="B1162" s="92">
        <f>'Master Book'!H265</f>
        <v>246.46442940038685</v>
      </c>
      <c r="C1162" s="97">
        <f>'Master Book'!I265</f>
        <v>175.08628626692456</v>
      </c>
      <c r="D1162" s="100">
        <f>'Master Book'!J265</f>
        <v>148.82334332688586</v>
      </c>
      <c r="E1162" s="74" t="str">
        <f>'Master Book'!D265</f>
        <v>12506</v>
      </c>
      <c r="F1162" s="76">
        <f>'Master Book'!F265</f>
        <v>0.25</v>
      </c>
      <c r="G1162" s="114" t="s">
        <v>1131</v>
      </c>
      <c r="H1162" s="121">
        <f>'Master Book'!P265</f>
        <v>4</v>
      </c>
    </row>
    <row r="1163" spans="1:8" ht="30" customHeight="1" x14ac:dyDescent="0.5">
      <c r="A1163" s="73" t="str">
        <f>'Master Book'!E266</f>
        <v>Replace 2 to 10 feet PVC flue Special Order</v>
      </c>
      <c r="B1163" s="92">
        <f>'Master Book'!H266</f>
        <v>444.50635880077374</v>
      </c>
      <c r="C1163" s="97">
        <f>'Master Book'!I266</f>
        <v>321.75007253384916</v>
      </c>
      <c r="D1163" s="100">
        <f>'Master Book'!J266</f>
        <v>273.48756165377176</v>
      </c>
      <c r="E1163" s="74" t="str">
        <f>'Master Book'!D266</f>
        <v>12507</v>
      </c>
      <c r="F1163" s="76">
        <f>'Master Book'!F266</f>
        <v>0.5</v>
      </c>
      <c r="G1163" s="114" t="s">
        <v>1131</v>
      </c>
      <c r="H1163" s="121">
        <f>'Master Book'!P266</f>
        <v>15</v>
      </c>
    </row>
    <row r="1164" spans="1:8" ht="30" customHeight="1" x14ac:dyDescent="0.5">
      <c r="A1164" s="73" t="str">
        <f>'Master Book'!E267</f>
        <v>Clear blockage in PVC flue - Minor</v>
      </c>
      <c r="B1164" s="92">
        <f>'Master Book'!H267</f>
        <v>184.54692940038686</v>
      </c>
      <c r="C1164" s="97">
        <f>'Master Book'!I267</f>
        <v>133.16878626692457</v>
      </c>
      <c r="D1164" s="100">
        <f>'Master Book'!J267</f>
        <v>113.19346832688588</v>
      </c>
      <c r="E1164" s="74" t="str">
        <f>'Master Book'!D267</f>
        <v>12508</v>
      </c>
      <c r="F1164" s="76">
        <f>'Master Book'!F267</f>
        <v>0.25</v>
      </c>
      <c r="G1164" s="114" t="s">
        <v>1131</v>
      </c>
      <c r="H1164" s="121">
        <f>'Master Book'!P267</f>
        <v>5</v>
      </c>
    </row>
    <row r="1165" spans="1:8" ht="30" customHeight="1" x14ac:dyDescent="0.5">
      <c r="A1165" s="73" t="str">
        <f>'Master Book'!E268</f>
        <v>Clear blockage in PVC flue - Major</v>
      </c>
      <c r="B1165" s="92">
        <f>'Master Book'!H268</f>
        <v>513.22828820116058</v>
      </c>
      <c r="C1165" s="97">
        <f>'Master Book'!I268</f>
        <v>359.09385880077372</v>
      </c>
      <c r="D1165" s="100">
        <f>'Master Book'!J268</f>
        <v>305.22977998065767</v>
      </c>
      <c r="E1165" s="74" t="str">
        <f>'Master Book'!D268</f>
        <v>12509</v>
      </c>
      <c r="F1165" s="76">
        <f>'Master Book'!F268</f>
        <v>0.75</v>
      </c>
      <c r="G1165" s="114" t="s">
        <v>1131</v>
      </c>
      <c r="H1165" s="121">
        <f>'Master Book'!P268</f>
        <v>10</v>
      </c>
    </row>
    <row r="1166" spans="1:8" ht="30" customHeight="1" x14ac:dyDescent="0.5">
      <c r="A1166" s="73" t="str">
        <f>'Master Book'!E269</f>
        <v>Replace or Add PVC flue drip leg kit 2" - Special Order</v>
      </c>
      <c r="B1166" s="92">
        <f>'Master Book'!H269</f>
        <v>571.5688588007738</v>
      </c>
      <c r="C1166" s="97">
        <f>'Master Book'!I269</f>
        <v>448.81257253384916</v>
      </c>
      <c r="D1166" s="100">
        <f>'Master Book'!J269</f>
        <v>381.49068665377177</v>
      </c>
      <c r="E1166" s="74" t="str">
        <f>'Master Book'!D269</f>
        <v>12510</v>
      </c>
      <c r="F1166" s="76">
        <f>'Master Book'!F269</f>
        <v>0.5</v>
      </c>
      <c r="G1166" s="114" t="s">
        <v>1131</v>
      </c>
      <c r="H1166" s="121">
        <f>'Master Book'!P269</f>
        <v>40</v>
      </c>
    </row>
    <row r="1167" spans="1:8" ht="30" customHeight="1" x14ac:dyDescent="0.5">
      <c r="A1167" s="73"/>
      <c r="B1167" s="92"/>
      <c r="C1167" s="97"/>
      <c r="D1167" s="100"/>
      <c r="E1167" s="74"/>
      <c r="F1167" s="76"/>
      <c r="G1167" s="114"/>
      <c r="H1167" s="121"/>
    </row>
    <row r="1168" spans="1:8" ht="30" customHeight="1" x14ac:dyDescent="0.5">
      <c r="A1168" s="73"/>
      <c r="B1168" s="92"/>
      <c r="C1168" s="97"/>
      <c r="D1168" s="100"/>
      <c r="E1168" s="74"/>
      <c r="F1168" s="76"/>
      <c r="G1168" s="114"/>
      <c r="H1168" s="121"/>
    </row>
    <row r="1169" spans="1:8" ht="30" customHeight="1" x14ac:dyDescent="0.5">
      <c r="A1169" s="73"/>
      <c r="B1169" s="92"/>
      <c r="C1169" s="97"/>
      <c r="D1169" s="100"/>
      <c r="E1169" s="74"/>
      <c r="F1169" s="76"/>
      <c r="G1169" s="114"/>
      <c r="H1169" s="121"/>
    </row>
    <row r="1170" spans="1:8" ht="30" customHeight="1" x14ac:dyDescent="0.5">
      <c r="A1170" s="73"/>
      <c r="B1170" s="92"/>
      <c r="C1170" s="97"/>
      <c r="D1170" s="100"/>
      <c r="E1170" s="74"/>
      <c r="F1170" s="76"/>
      <c r="G1170" s="114"/>
      <c r="H1170" s="121"/>
    </row>
    <row r="1171" spans="1:8" ht="30" customHeight="1" x14ac:dyDescent="0.5">
      <c r="A1171" s="73"/>
      <c r="B1171" s="92"/>
      <c r="C1171" s="97"/>
      <c r="D1171" s="100"/>
      <c r="E1171" s="74"/>
      <c r="F1171" s="76"/>
      <c r="G1171" s="114"/>
      <c r="H1171" s="121"/>
    </row>
    <row r="1172" spans="1:8" ht="30" customHeight="1" x14ac:dyDescent="0.5">
      <c r="A1172" s="73"/>
      <c r="B1172" s="92"/>
      <c r="C1172" s="97"/>
      <c r="D1172" s="100"/>
      <c r="E1172" s="74"/>
      <c r="F1172" s="76"/>
      <c r="G1172" s="114"/>
      <c r="H1172" s="121"/>
    </row>
    <row r="1173" spans="1:8" ht="30" customHeight="1" x14ac:dyDescent="0.5">
      <c r="A1173" s="73"/>
      <c r="B1173" s="92"/>
      <c r="C1173" s="97"/>
      <c r="D1173" s="100"/>
      <c r="E1173" s="74"/>
      <c r="F1173" s="76"/>
      <c r="G1173" s="114"/>
      <c r="H1173" s="121"/>
    </row>
    <row r="1174" spans="1:8" ht="30" customHeight="1" x14ac:dyDescent="0.5">
      <c r="A1174" s="73"/>
      <c r="B1174" s="92"/>
      <c r="C1174" s="97"/>
      <c r="D1174" s="100"/>
      <c r="E1174" s="74"/>
      <c r="F1174" s="76"/>
      <c r="G1174" s="114"/>
      <c r="H1174" s="121"/>
    </row>
    <row r="1175" spans="1:8" ht="30" customHeight="1" x14ac:dyDescent="0.5">
      <c r="A1175" s="73"/>
      <c r="B1175" s="92"/>
      <c r="C1175" s="97"/>
      <c r="D1175" s="100"/>
      <c r="E1175" s="74"/>
      <c r="F1175" s="76"/>
      <c r="G1175" s="114"/>
      <c r="H1175" s="121"/>
    </row>
    <row r="1176" spans="1:8" ht="30" customHeight="1" x14ac:dyDescent="0.5">
      <c r="A1176" s="73"/>
      <c r="B1176" s="92"/>
      <c r="C1176" s="97"/>
      <c r="D1176" s="100"/>
      <c r="E1176" s="74"/>
      <c r="F1176" s="76"/>
      <c r="G1176" s="114"/>
      <c r="H1176" s="121"/>
    </row>
    <row r="1177" spans="1:8" ht="30" customHeight="1" x14ac:dyDescent="0.5">
      <c r="A1177" s="73"/>
      <c r="B1177" s="92"/>
      <c r="C1177" s="97"/>
      <c r="D1177" s="100"/>
      <c r="E1177" s="74"/>
      <c r="F1177" s="76"/>
      <c r="G1177" s="114"/>
      <c r="H1177" s="121"/>
    </row>
    <row r="1178" spans="1:8" ht="30" customHeight="1" x14ac:dyDescent="0.5">
      <c r="A1178" s="73"/>
      <c r="B1178" s="92"/>
      <c r="C1178" s="97"/>
      <c r="D1178" s="100"/>
      <c r="E1178" s="74"/>
      <c r="F1178" s="115"/>
      <c r="G1178" s="116"/>
      <c r="H1178" s="122"/>
    </row>
    <row r="1179" spans="1:8" ht="30" customHeight="1" x14ac:dyDescent="0.5">
      <c r="A1179" s="73"/>
      <c r="B1179" s="92"/>
      <c r="C1179" s="97"/>
      <c r="D1179" s="100"/>
      <c r="E1179" s="74"/>
      <c r="F1179" s="76"/>
      <c r="G1179" s="114"/>
      <c r="H1179" s="121"/>
    </row>
    <row r="1180" spans="1:8" ht="30" customHeight="1" x14ac:dyDescent="0.5">
      <c r="A1180" s="73"/>
      <c r="B1180" s="92"/>
      <c r="C1180" s="97"/>
      <c r="D1180" s="100"/>
      <c r="E1180" s="74"/>
      <c r="F1180" s="76"/>
      <c r="G1180" s="114"/>
      <c r="H1180" s="121"/>
    </row>
    <row r="1181" spans="1:8" ht="30" customHeight="1" x14ac:dyDescent="0.5">
      <c r="A1181" s="73"/>
      <c r="B1181" s="92"/>
      <c r="C1181" s="97"/>
      <c r="D1181" s="100"/>
      <c r="E1181" s="74"/>
      <c r="F1181" s="76"/>
      <c r="G1181" s="114"/>
      <c r="H1181" s="121"/>
    </row>
    <row r="1182" spans="1:8" ht="30" customHeight="1" x14ac:dyDescent="0.5">
      <c r="A1182" s="73"/>
      <c r="B1182" s="92"/>
      <c r="C1182" s="97"/>
      <c r="D1182" s="100"/>
      <c r="E1182" s="74"/>
      <c r="F1182" s="76"/>
      <c r="G1182" s="114"/>
      <c r="H1182" s="121"/>
    </row>
    <row r="1183" spans="1:8" ht="30" customHeight="1" x14ac:dyDescent="0.5">
      <c r="A1183" s="73"/>
      <c r="B1183" s="92"/>
      <c r="C1183" s="97"/>
      <c r="D1183" s="100"/>
      <c r="E1183" s="75"/>
      <c r="F1183" s="76"/>
      <c r="G1183" s="77"/>
      <c r="H1183" s="121"/>
    </row>
    <row r="1184" spans="1:8" ht="30" customHeight="1" x14ac:dyDescent="0.5">
      <c r="A1184" s="73"/>
      <c r="B1184" s="92"/>
      <c r="C1184" s="97"/>
      <c r="D1184" s="100"/>
      <c r="E1184" s="75"/>
      <c r="F1184" s="76"/>
      <c r="G1184" s="77"/>
      <c r="H1184" s="121"/>
    </row>
    <row r="1185" spans="1:9" ht="30" customHeight="1" x14ac:dyDescent="0.5">
      <c r="A1185" s="73"/>
      <c r="B1185" s="92"/>
      <c r="C1185" s="97"/>
      <c r="D1185" s="100"/>
      <c r="E1185" s="75"/>
      <c r="F1185" s="76"/>
      <c r="G1185" s="77"/>
      <c r="H1185" s="121"/>
    </row>
    <row r="1186" spans="1:9" ht="30" customHeight="1" x14ac:dyDescent="0.5">
      <c r="A1186" s="73"/>
      <c r="B1186" s="92"/>
      <c r="C1186" s="97"/>
      <c r="D1186" s="100"/>
      <c r="E1186" s="75"/>
      <c r="F1186" s="76"/>
      <c r="G1186" s="77"/>
      <c r="H1186" s="121"/>
    </row>
    <row r="1187" spans="1:9" ht="30" customHeight="1" x14ac:dyDescent="0.4">
      <c r="A1187" s="71"/>
      <c r="B1187" s="93"/>
      <c r="C1187" s="98"/>
      <c r="D1187" s="101"/>
      <c r="E1187" s="72"/>
      <c r="F1187" s="76"/>
      <c r="G1187" s="77"/>
      <c r="H1187" s="121"/>
    </row>
    <row r="1188" spans="1:9" ht="30" customHeight="1" x14ac:dyDescent="0.4">
      <c r="A1188" s="71"/>
      <c r="B1188" s="93"/>
      <c r="C1188" s="98"/>
      <c r="D1188" s="101"/>
      <c r="E1188" s="72"/>
      <c r="F1188" s="76"/>
      <c r="G1188" s="77"/>
      <c r="H1188" s="121"/>
    </row>
    <row r="1189" spans="1:9" ht="30" customHeight="1" x14ac:dyDescent="0.4">
      <c r="A1189" s="71"/>
      <c r="B1189" s="93"/>
      <c r="C1189" s="98"/>
      <c r="D1189" s="101"/>
      <c r="E1189" s="72"/>
      <c r="F1189" s="76"/>
      <c r="G1189" s="77"/>
      <c r="H1189" s="121"/>
    </row>
    <row r="1190" spans="1:9" ht="30" customHeight="1" x14ac:dyDescent="0.4">
      <c r="A1190" s="71"/>
      <c r="B1190" s="93"/>
      <c r="C1190" s="98"/>
      <c r="D1190" s="101"/>
      <c r="E1190" s="72"/>
      <c r="F1190" s="76"/>
      <c r="G1190" s="77"/>
      <c r="H1190" s="121"/>
    </row>
    <row r="1191" spans="1:9" ht="30" customHeight="1" x14ac:dyDescent="0.4">
      <c r="A1191" s="71"/>
      <c r="B1191" s="94"/>
      <c r="C1191" s="94"/>
      <c r="D1191" s="101"/>
      <c r="E1191" s="72"/>
      <c r="F1191" s="76"/>
      <c r="G1191" s="77"/>
      <c r="H1191" s="121"/>
    </row>
    <row r="1192" spans="1:9" ht="30" customHeight="1" x14ac:dyDescent="0.4">
      <c r="A1192" s="71"/>
      <c r="B1192" s="94"/>
      <c r="C1192" s="94"/>
      <c r="D1192" s="101"/>
      <c r="E1192" s="72"/>
      <c r="F1192" s="76"/>
      <c r="G1192" s="77"/>
      <c r="H1192" s="121"/>
    </row>
    <row r="1193" spans="1:9" ht="30" customHeight="1" x14ac:dyDescent="0.4">
      <c r="A1193" s="79"/>
      <c r="B1193" s="95"/>
      <c r="C1193" s="95"/>
      <c r="D1193" s="102"/>
      <c r="E1193" s="80"/>
      <c r="F1193" s="81"/>
      <c r="G1193" s="82"/>
      <c r="H1193" s="123"/>
    </row>
    <row r="1194" spans="1:9" s="65" customFormat="1" ht="30" customHeight="1" x14ac:dyDescent="0.4">
      <c r="A1194" s="83"/>
      <c r="B1194" s="96"/>
      <c r="C1194" s="96"/>
      <c r="D1194" s="96"/>
      <c r="E1194" s="84"/>
      <c r="F1194" s="82"/>
      <c r="G1194" s="82"/>
      <c r="H1194" s="124"/>
    </row>
    <row r="1195" spans="1:9" ht="38.25" customHeight="1" x14ac:dyDescent="0.25">
      <c r="A1195" s="157" t="s">
        <v>360</v>
      </c>
      <c r="B1195" s="157"/>
      <c r="C1195" s="157"/>
      <c r="D1195" s="157"/>
      <c r="E1195" s="157"/>
      <c r="F1195" s="157"/>
      <c r="G1195" s="157"/>
      <c r="H1195" s="157"/>
    </row>
    <row r="1196" spans="1:9" ht="134.25" customHeight="1" x14ac:dyDescent="0.25">
      <c r="A1196" s="158" t="s">
        <v>1635</v>
      </c>
      <c r="B1196" s="158"/>
      <c r="C1196" s="158"/>
      <c r="D1196" s="158"/>
      <c r="E1196" s="158"/>
      <c r="F1196" s="158"/>
      <c r="G1196" s="158"/>
      <c r="H1196" s="158"/>
      <c r="I1196" s="68"/>
    </row>
    <row r="1197" spans="1:9" ht="41.25" customHeight="1" x14ac:dyDescent="0.9">
      <c r="A1197" s="78" t="s">
        <v>1526</v>
      </c>
    </row>
    <row r="1198" spans="1:9" ht="37.5" customHeight="1" x14ac:dyDescent="0.7">
      <c r="A1198" s="159" t="s">
        <v>319</v>
      </c>
      <c r="B1198" s="159"/>
      <c r="C1198" s="159"/>
      <c r="D1198" s="159"/>
      <c r="E1198" s="159"/>
      <c r="F1198" s="159"/>
      <c r="G1198" s="159"/>
      <c r="H1198" s="159"/>
    </row>
    <row r="1199" spans="1:9" ht="18.75" customHeight="1" x14ac:dyDescent="0.4"/>
    <row r="1200" spans="1:9" ht="55.5" customHeight="1" x14ac:dyDescent="0.25">
      <c r="A1200" s="160" t="s">
        <v>1637</v>
      </c>
      <c r="B1200" s="160"/>
      <c r="C1200" s="160"/>
      <c r="D1200" s="160"/>
      <c r="E1200" s="160"/>
      <c r="F1200" s="160"/>
      <c r="G1200" s="160"/>
      <c r="H1200" s="160"/>
    </row>
    <row r="1202" spans="1:8" ht="30" customHeight="1" x14ac:dyDescent="0.4">
      <c r="A1202" s="69" t="s">
        <v>357</v>
      </c>
      <c r="B1202" s="91" t="s">
        <v>267</v>
      </c>
      <c r="C1202" s="91" t="s">
        <v>721</v>
      </c>
      <c r="D1202" s="99" t="s">
        <v>358</v>
      </c>
      <c r="E1202" s="70" t="s">
        <v>359</v>
      </c>
      <c r="F1202" s="161" t="s">
        <v>256</v>
      </c>
      <c r="G1202" s="161"/>
      <c r="H1202" s="161"/>
    </row>
    <row r="1203" spans="1:8" ht="30" customHeight="1" x14ac:dyDescent="0.5">
      <c r="A1203" s="73" t="str">
        <f>'Master Book'!E270</f>
        <v>Adjust gas pressure</v>
      </c>
      <c r="B1203" s="92">
        <f>'Master Book'!H270</f>
        <v>154.13442940038686</v>
      </c>
      <c r="C1203" s="97">
        <f>'Master Book'!I270</f>
        <v>102.75628626692458</v>
      </c>
      <c r="D1203" s="100">
        <f>'Master Book'!J270</f>
        <v>87.342843326885884</v>
      </c>
      <c r="E1203" s="74" t="str">
        <f>'Master Book'!D270</f>
        <v>12601</v>
      </c>
      <c r="F1203" s="76">
        <f>'Master Book'!F270</f>
        <v>0.25</v>
      </c>
      <c r="G1203" s="114" t="s">
        <v>1131</v>
      </c>
      <c r="H1203" s="121">
        <f>'Master Book'!P270</f>
        <v>0</v>
      </c>
    </row>
    <row r="1204" spans="1:8" ht="30" customHeight="1" x14ac:dyDescent="0.5">
      <c r="A1204" s="73" t="str">
        <f>'Master Book'!E271</f>
        <v>Replace gas valve-universal  standing pilot</v>
      </c>
      <c r="B1204" s="92">
        <f>'Master Book'!H271</f>
        <v>829.8282882011606</v>
      </c>
      <c r="C1204" s="97">
        <f>'Master Book'!I271</f>
        <v>675.6938588007738</v>
      </c>
      <c r="D1204" s="100">
        <f>'Master Book'!J271</f>
        <v>574.33977998065768</v>
      </c>
      <c r="E1204" s="74" t="str">
        <f>'Master Book'!D271</f>
        <v>12602</v>
      </c>
      <c r="F1204" s="76">
        <f>'Master Book'!F271</f>
        <v>0.75</v>
      </c>
      <c r="G1204" s="114" t="s">
        <v>1131</v>
      </c>
      <c r="H1204" s="121">
        <f>'Master Book'!P271</f>
        <v>90</v>
      </c>
    </row>
    <row r="1205" spans="1:8" ht="30" customHeight="1" x14ac:dyDescent="0.5">
      <c r="A1205" s="73" t="str">
        <f>'Master Book'!E272</f>
        <v>Replace gas valve-universal  electronic ign.</v>
      </c>
      <c r="B1205" s="92">
        <f>'Master Book'!H272</f>
        <v>691.47828820116058</v>
      </c>
      <c r="C1205" s="97">
        <f>'Master Book'!I272</f>
        <v>537.34385880077366</v>
      </c>
      <c r="D1205" s="100">
        <f>'Master Book'!J272</f>
        <v>456.7422799806576</v>
      </c>
      <c r="E1205" s="74" t="str">
        <f>'Master Book'!D272</f>
        <v>12603</v>
      </c>
      <c r="F1205" s="76">
        <f>'Master Book'!F272</f>
        <v>0.75</v>
      </c>
      <c r="G1205" s="114" t="s">
        <v>1131</v>
      </c>
      <c r="H1205" s="121">
        <f>'Master Book'!P272</f>
        <v>110</v>
      </c>
    </row>
    <row r="1206" spans="1:8" ht="30" customHeight="1" x14ac:dyDescent="0.5">
      <c r="A1206" s="73" t="str">
        <f>'Master Book'!E273</f>
        <v>Replace gas valve-universal  elct ign. SmartValve</v>
      </c>
      <c r="B1206" s="92">
        <f>'Master Book'!H273</f>
        <v>795.60328820116058</v>
      </c>
      <c r="C1206" s="97">
        <f>'Master Book'!I273</f>
        <v>641.46885880077366</v>
      </c>
      <c r="D1206" s="100">
        <f>'Master Book'!J273</f>
        <v>545.24852998065762</v>
      </c>
      <c r="E1206" s="74" t="str">
        <f>'Master Book'!D273</f>
        <v>12604</v>
      </c>
      <c r="F1206" s="76">
        <f>'Master Book'!F273</f>
        <v>0.75</v>
      </c>
      <c r="G1206" s="114" t="s">
        <v>1131</v>
      </c>
      <c r="H1206" s="121">
        <f>'Master Book'!P273</f>
        <v>160</v>
      </c>
    </row>
    <row r="1207" spans="1:8" ht="30" customHeight="1" x14ac:dyDescent="0.5">
      <c r="A1207" s="73" t="str">
        <f>'Master Book'!E274</f>
        <v>Replace gas valve-OEM Special Order</v>
      </c>
      <c r="B1207" s="92">
        <f>'Master Book'!H274</f>
        <v>730.65328820116065</v>
      </c>
      <c r="C1207" s="97">
        <f>'Master Book'!I274</f>
        <v>556.51885880077373</v>
      </c>
      <c r="D1207" s="100">
        <f>'Master Book'!J274</f>
        <v>473.04102998065764</v>
      </c>
      <c r="E1207" s="74" t="str">
        <f>'Master Book'!D274</f>
        <v>12605</v>
      </c>
      <c r="F1207" s="76">
        <f>'Master Book'!F274</f>
        <v>0.75</v>
      </c>
      <c r="G1207" s="114" t="s">
        <v>1131</v>
      </c>
      <c r="H1207" s="121">
        <f>'Master Book'!P274</f>
        <v>100</v>
      </c>
    </row>
    <row r="1208" spans="1:8" ht="30" customHeight="1" x14ac:dyDescent="0.5">
      <c r="A1208" s="73" t="str">
        <f>'Master Book'!E275</f>
        <v>Gas flex connector</v>
      </c>
      <c r="B1208" s="92">
        <f>'Master Book'!H275</f>
        <v>435.33135880077373</v>
      </c>
      <c r="C1208" s="97">
        <f>'Master Book'!I275</f>
        <v>332.57507253384915</v>
      </c>
      <c r="D1208" s="100">
        <f>'Master Book'!J275</f>
        <v>282.68881165377178</v>
      </c>
      <c r="E1208" s="74" t="str">
        <f>'Master Book'!D275</f>
        <v>12606</v>
      </c>
      <c r="F1208" s="76">
        <f>'Master Book'!F275</f>
        <v>0.5</v>
      </c>
      <c r="G1208" s="114" t="s">
        <v>1131</v>
      </c>
      <c r="H1208" s="121">
        <f>'Master Book'!P275</f>
        <v>25</v>
      </c>
    </row>
    <row r="1209" spans="1:8" ht="30" customHeight="1" x14ac:dyDescent="0.5">
      <c r="A1209" s="73" t="str">
        <f>'Master Book'!E276</f>
        <v>Gas pipe per 10 feet Ward Flex</v>
      </c>
      <c r="B1209" s="92">
        <f>'Master Book'!H276</f>
        <v>768.59078820116065</v>
      </c>
      <c r="C1209" s="97">
        <f>'Master Book'!I276</f>
        <v>614.45635880077373</v>
      </c>
      <c r="D1209" s="100">
        <f>'Master Book'!J276</f>
        <v>522.28790498065769</v>
      </c>
      <c r="E1209" s="74" t="str">
        <f>'Master Book'!D276</f>
        <v>12607</v>
      </c>
      <c r="F1209" s="76">
        <f>'Master Book'!F276</f>
        <v>0.75</v>
      </c>
      <c r="G1209" s="114" t="s">
        <v>1131</v>
      </c>
      <c r="H1209" s="121">
        <f>'Master Book'!P276</f>
        <v>75</v>
      </c>
    </row>
    <row r="1210" spans="1:8" ht="30" customHeight="1" x14ac:dyDescent="0.5">
      <c r="A1210" s="73" t="str">
        <f>'Master Book'!E277</f>
        <v>Gas stop</v>
      </c>
      <c r="B1210" s="92">
        <f>'Master Book'!H277</f>
        <v>215.12442940038687</v>
      </c>
      <c r="C1210" s="97">
        <f>'Master Book'!I277</f>
        <v>163.74628626692459</v>
      </c>
      <c r="D1210" s="100">
        <f>'Master Book'!J277</f>
        <v>139.18434332688588</v>
      </c>
      <c r="E1210" s="74" t="str">
        <f>'Master Book'!D277</f>
        <v>12608</v>
      </c>
      <c r="F1210" s="76">
        <f>'Master Book'!F277</f>
        <v>0.25</v>
      </c>
      <c r="G1210" s="114" t="s">
        <v>1131</v>
      </c>
      <c r="H1210" s="121">
        <f>'Master Book'!P277</f>
        <v>12</v>
      </c>
    </row>
    <row r="1211" spans="1:8" ht="30" customHeight="1" x14ac:dyDescent="0.5">
      <c r="A1211" s="73" t="str">
        <f>'Master Book'!E278</f>
        <v>Single gas fitting</v>
      </c>
      <c r="B1211" s="92">
        <f>'Master Book'!H278</f>
        <v>170.29942940038686</v>
      </c>
      <c r="C1211" s="97">
        <f>'Master Book'!I278</f>
        <v>118.92128626692457</v>
      </c>
      <c r="D1211" s="100">
        <f>'Master Book'!J278</f>
        <v>101.08309332688589</v>
      </c>
      <c r="E1211" s="74" t="str">
        <f>'Master Book'!D278</f>
        <v>12609</v>
      </c>
      <c r="F1211" s="76">
        <f>'Master Book'!F278</f>
        <v>0.25</v>
      </c>
      <c r="G1211" s="114" t="s">
        <v>1131</v>
      </c>
      <c r="H1211" s="121">
        <f>'Master Book'!P278</f>
        <v>2</v>
      </c>
    </row>
    <row r="1212" spans="1:8" ht="30" customHeight="1" x14ac:dyDescent="0.5">
      <c r="A1212" s="73" t="str">
        <f>'Master Book'!E279</f>
        <v>Additional gas fitting</v>
      </c>
      <c r="B1212" s="92">
        <f>'Master Book'!H279</f>
        <v>170.29942940038686</v>
      </c>
      <c r="C1212" s="97">
        <f>'Master Book'!I279</f>
        <v>118.92128626692457</v>
      </c>
      <c r="D1212" s="100">
        <f>'Master Book'!J279</f>
        <v>101.08309332688589</v>
      </c>
      <c r="E1212" s="74" t="str">
        <f>'Master Book'!D279</f>
        <v>12610</v>
      </c>
      <c r="F1212" s="76">
        <f>'Master Book'!F279</f>
        <v>0.25</v>
      </c>
      <c r="G1212" s="114" t="s">
        <v>1131</v>
      </c>
      <c r="H1212" s="121">
        <f>'Master Book'!P279</f>
        <v>2</v>
      </c>
    </row>
    <row r="1213" spans="1:8" ht="30" customHeight="1" x14ac:dyDescent="0.5">
      <c r="A1213" s="73" t="str">
        <f>'Master Book'!E280</f>
        <v>Gas leak search</v>
      </c>
      <c r="B1213" s="92">
        <f>'Master Book'!H280</f>
        <v>310.28948380077372</v>
      </c>
      <c r="C1213" s="97">
        <f>'Master Book'!I280</f>
        <v>207.53319753384915</v>
      </c>
      <c r="D1213" s="100">
        <f>'Master Book'!J280</f>
        <v>176.40321790377178</v>
      </c>
      <c r="E1213" s="74" t="str">
        <f>'Master Book'!D280</f>
        <v>12611</v>
      </c>
      <c r="F1213" s="76">
        <f>'Master Book'!F280</f>
        <v>0.5</v>
      </c>
      <c r="G1213" s="114" t="s">
        <v>1131</v>
      </c>
      <c r="H1213" s="121">
        <f>'Master Book'!P280</f>
        <v>0.25</v>
      </c>
    </row>
    <row r="1214" spans="1:8" ht="30" customHeight="1" x14ac:dyDescent="0.5">
      <c r="A1214" s="73" t="str">
        <f>'Master Book'!E281</f>
        <v>Tighten accessible fitting</v>
      </c>
      <c r="B1214" s="92">
        <f>'Master Book'!H281</f>
        <v>154.13442940038686</v>
      </c>
      <c r="C1214" s="97">
        <f>'Master Book'!I281</f>
        <v>102.75628626692458</v>
      </c>
      <c r="D1214" s="100">
        <f>'Master Book'!J281</f>
        <v>87.342843326885884</v>
      </c>
      <c r="E1214" s="74" t="str">
        <f>'Master Book'!D281</f>
        <v>12612</v>
      </c>
      <c r="F1214" s="76">
        <f>'Master Book'!F281</f>
        <v>0.25</v>
      </c>
      <c r="G1214" s="114" t="s">
        <v>1131</v>
      </c>
      <c r="H1214" s="121">
        <f>'Master Book'!P281</f>
        <v>0</v>
      </c>
    </row>
    <row r="1215" spans="1:8" ht="30" customHeight="1" x14ac:dyDescent="0.5">
      <c r="A1215" s="73" t="str">
        <f>'Master Book'!E282</f>
        <v>Pilot tubing and fittings</v>
      </c>
      <c r="B1215" s="92">
        <f>'Master Book'!H282</f>
        <v>186.46442940038685</v>
      </c>
      <c r="C1215" s="97">
        <f>'Master Book'!I282</f>
        <v>135.08628626692456</v>
      </c>
      <c r="D1215" s="100">
        <f>'Master Book'!J282</f>
        <v>114.82334332688588</v>
      </c>
      <c r="E1215" s="74" t="str">
        <f>'Master Book'!D282</f>
        <v>12613</v>
      </c>
      <c r="F1215" s="76">
        <f>'Master Book'!F282</f>
        <v>0.25</v>
      </c>
      <c r="G1215" s="114" t="s">
        <v>1131</v>
      </c>
      <c r="H1215" s="121">
        <f>'Master Book'!P282</f>
        <v>4</v>
      </c>
    </row>
    <row r="1216" spans="1:8" ht="30" customHeight="1" x14ac:dyDescent="0.5">
      <c r="A1216" s="73" t="str">
        <f>'Master Book'!E283</f>
        <v>Warranty gas valve</v>
      </c>
      <c r="B1216" s="92">
        <f>'Master Book'!H283</f>
        <v>462.40328820116059</v>
      </c>
      <c r="C1216" s="97">
        <f>'Master Book'!I283</f>
        <v>308.26885880077373</v>
      </c>
      <c r="D1216" s="100">
        <f>'Master Book'!J283</f>
        <v>262.02852998065765</v>
      </c>
      <c r="E1216" s="74" t="str">
        <f>'Master Book'!D283</f>
        <v>12614</v>
      </c>
      <c r="F1216" s="76">
        <f>'Master Book'!F283</f>
        <v>0.75</v>
      </c>
      <c r="G1216" s="114" t="s">
        <v>1131</v>
      </c>
      <c r="H1216" s="121">
        <f>'Master Book'!P283</f>
        <v>0</v>
      </c>
    </row>
    <row r="1217" spans="1:8" ht="30" customHeight="1" x14ac:dyDescent="0.5">
      <c r="A1217" s="73"/>
      <c r="B1217" s="92"/>
      <c r="C1217" s="97"/>
      <c r="D1217" s="100"/>
      <c r="E1217" s="74"/>
      <c r="F1217" s="76"/>
      <c r="G1217" s="114"/>
      <c r="H1217" s="121"/>
    </row>
    <row r="1218" spans="1:8" ht="30" customHeight="1" x14ac:dyDescent="0.5">
      <c r="A1218" s="73"/>
      <c r="B1218" s="92"/>
      <c r="C1218" s="97"/>
      <c r="D1218" s="100"/>
      <c r="E1218" s="74"/>
      <c r="F1218" s="76"/>
      <c r="G1218" s="114"/>
      <c r="H1218" s="121"/>
    </row>
    <row r="1219" spans="1:8" ht="30" customHeight="1" x14ac:dyDescent="0.5">
      <c r="A1219" s="73"/>
      <c r="B1219" s="92"/>
      <c r="C1219" s="97"/>
      <c r="D1219" s="100"/>
      <c r="E1219" s="74"/>
      <c r="F1219" s="76"/>
      <c r="G1219" s="114"/>
      <c r="H1219" s="121"/>
    </row>
    <row r="1220" spans="1:8" ht="30" customHeight="1" x14ac:dyDescent="0.5">
      <c r="A1220" s="73"/>
      <c r="B1220" s="92"/>
      <c r="C1220" s="97"/>
      <c r="D1220" s="100"/>
      <c r="E1220" s="74"/>
      <c r="F1220" s="76"/>
      <c r="G1220" s="114"/>
      <c r="H1220" s="121"/>
    </row>
    <row r="1221" spans="1:8" ht="30" customHeight="1" x14ac:dyDescent="0.5">
      <c r="A1221" s="73"/>
      <c r="B1221" s="92"/>
      <c r="C1221" s="97"/>
      <c r="D1221" s="100"/>
      <c r="E1221" s="74"/>
      <c r="F1221" s="76"/>
      <c r="G1221" s="114"/>
      <c r="H1221" s="121"/>
    </row>
    <row r="1222" spans="1:8" ht="30" customHeight="1" x14ac:dyDescent="0.5">
      <c r="A1222" s="73"/>
      <c r="B1222" s="92"/>
      <c r="C1222" s="97"/>
      <c r="D1222" s="100"/>
      <c r="E1222" s="74"/>
      <c r="F1222" s="76"/>
      <c r="G1222" s="114"/>
      <c r="H1222" s="121"/>
    </row>
    <row r="1223" spans="1:8" ht="30" customHeight="1" x14ac:dyDescent="0.5">
      <c r="A1223" s="73"/>
      <c r="B1223" s="92"/>
      <c r="C1223" s="97"/>
      <c r="D1223" s="100"/>
      <c r="E1223" s="74"/>
      <c r="F1223" s="76"/>
      <c r="G1223" s="114"/>
      <c r="H1223" s="121"/>
    </row>
    <row r="1224" spans="1:8" ht="30" customHeight="1" x14ac:dyDescent="0.5">
      <c r="A1224" s="73"/>
      <c r="B1224" s="92"/>
      <c r="C1224" s="97"/>
      <c r="D1224" s="100"/>
      <c r="E1224" s="74"/>
      <c r="F1224" s="115"/>
      <c r="G1224" s="116"/>
      <c r="H1224" s="122"/>
    </row>
    <row r="1225" spans="1:8" ht="30" customHeight="1" x14ac:dyDescent="0.5">
      <c r="A1225" s="73"/>
      <c r="B1225" s="92"/>
      <c r="C1225" s="97"/>
      <c r="D1225" s="100"/>
      <c r="E1225" s="74"/>
      <c r="F1225" s="76"/>
      <c r="G1225" s="114"/>
      <c r="H1225" s="121"/>
    </row>
    <row r="1226" spans="1:8" ht="30" customHeight="1" x14ac:dyDescent="0.5">
      <c r="A1226" s="73"/>
      <c r="B1226" s="92"/>
      <c r="C1226" s="97"/>
      <c r="D1226" s="100"/>
      <c r="E1226" s="74"/>
      <c r="F1226" s="76"/>
      <c r="G1226" s="114"/>
      <c r="H1226" s="121"/>
    </row>
    <row r="1227" spans="1:8" ht="30" customHeight="1" x14ac:dyDescent="0.5">
      <c r="A1227" s="73"/>
      <c r="B1227" s="92"/>
      <c r="C1227" s="97"/>
      <c r="D1227" s="100"/>
      <c r="E1227" s="74"/>
      <c r="F1227" s="76"/>
      <c r="G1227" s="114"/>
      <c r="H1227" s="121"/>
    </row>
    <row r="1228" spans="1:8" ht="30" customHeight="1" x14ac:dyDescent="0.5">
      <c r="A1228" s="73"/>
      <c r="B1228" s="92"/>
      <c r="C1228" s="97"/>
      <c r="D1228" s="100"/>
      <c r="E1228" s="74"/>
      <c r="F1228" s="76"/>
      <c r="G1228" s="114"/>
      <c r="H1228" s="121"/>
    </row>
    <row r="1229" spans="1:8" ht="30" customHeight="1" x14ac:dyDescent="0.5">
      <c r="A1229" s="73"/>
      <c r="B1229" s="92"/>
      <c r="C1229" s="97"/>
      <c r="D1229" s="100"/>
      <c r="E1229" s="75"/>
      <c r="F1229" s="76"/>
      <c r="G1229" s="77"/>
      <c r="H1229" s="121"/>
    </row>
    <row r="1230" spans="1:8" ht="30" customHeight="1" x14ac:dyDescent="0.5">
      <c r="A1230" s="73"/>
      <c r="B1230" s="92"/>
      <c r="C1230" s="97"/>
      <c r="D1230" s="100"/>
      <c r="E1230" s="75"/>
      <c r="F1230" s="76"/>
      <c r="G1230" s="77"/>
      <c r="H1230" s="121"/>
    </row>
    <row r="1231" spans="1:8" ht="30" customHeight="1" x14ac:dyDescent="0.5">
      <c r="A1231" s="73"/>
      <c r="B1231" s="92"/>
      <c r="C1231" s="97"/>
      <c r="D1231" s="100"/>
      <c r="E1231" s="75"/>
      <c r="F1231" s="76"/>
      <c r="G1231" s="77"/>
      <c r="H1231" s="121"/>
    </row>
    <row r="1232" spans="1:8" ht="30" customHeight="1" x14ac:dyDescent="0.5">
      <c r="A1232" s="73"/>
      <c r="B1232" s="92"/>
      <c r="C1232" s="97"/>
      <c r="D1232" s="100"/>
      <c r="E1232" s="75"/>
      <c r="F1232" s="76"/>
      <c r="G1232" s="77"/>
      <c r="H1232" s="121"/>
    </row>
    <row r="1233" spans="1:9" ht="30" customHeight="1" x14ac:dyDescent="0.4">
      <c r="A1233" s="71"/>
      <c r="B1233" s="93"/>
      <c r="C1233" s="98"/>
      <c r="D1233" s="101"/>
      <c r="E1233" s="72"/>
      <c r="F1233" s="76"/>
      <c r="G1233" s="77"/>
      <c r="H1233" s="121"/>
    </row>
    <row r="1234" spans="1:9" ht="30" customHeight="1" x14ac:dyDescent="0.4">
      <c r="A1234" s="71"/>
      <c r="B1234" s="93"/>
      <c r="C1234" s="98"/>
      <c r="D1234" s="101"/>
      <c r="E1234" s="72"/>
      <c r="F1234" s="76"/>
      <c r="G1234" s="77"/>
      <c r="H1234" s="121"/>
    </row>
    <row r="1235" spans="1:9" ht="30" customHeight="1" x14ac:dyDescent="0.4">
      <c r="A1235" s="71"/>
      <c r="B1235" s="93"/>
      <c r="C1235" s="98"/>
      <c r="D1235" s="101"/>
      <c r="E1235" s="72"/>
      <c r="F1235" s="76"/>
      <c r="G1235" s="77"/>
      <c r="H1235" s="121"/>
    </row>
    <row r="1236" spans="1:9" ht="30" customHeight="1" x14ac:dyDescent="0.4">
      <c r="A1236" s="71"/>
      <c r="B1236" s="93"/>
      <c r="C1236" s="98"/>
      <c r="D1236" s="101"/>
      <c r="E1236" s="72"/>
      <c r="F1236" s="76"/>
      <c r="G1236" s="77"/>
      <c r="H1236" s="121"/>
    </row>
    <row r="1237" spans="1:9" ht="30" customHeight="1" x14ac:dyDescent="0.4">
      <c r="A1237" s="71"/>
      <c r="B1237" s="94"/>
      <c r="C1237" s="94"/>
      <c r="D1237" s="101"/>
      <c r="E1237" s="72"/>
      <c r="F1237" s="76"/>
      <c r="G1237" s="77"/>
      <c r="H1237" s="121"/>
    </row>
    <row r="1238" spans="1:9" ht="30" customHeight="1" x14ac:dyDescent="0.4">
      <c r="A1238" s="71"/>
      <c r="B1238" s="94"/>
      <c r="C1238" s="94"/>
      <c r="D1238" s="101"/>
      <c r="E1238" s="72"/>
      <c r="F1238" s="76"/>
      <c r="G1238" s="77"/>
      <c r="H1238" s="121"/>
    </row>
    <row r="1239" spans="1:9" ht="30" customHeight="1" x14ac:dyDescent="0.4">
      <c r="A1239" s="79"/>
      <c r="B1239" s="95"/>
      <c r="C1239" s="95"/>
      <c r="D1239" s="102"/>
      <c r="E1239" s="80"/>
      <c r="F1239" s="81"/>
      <c r="G1239" s="82"/>
      <c r="H1239" s="123"/>
    </row>
    <row r="1240" spans="1:9" s="65" customFormat="1" ht="30" customHeight="1" x14ac:dyDescent="0.4">
      <c r="A1240" s="83"/>
      <c r="B1240" s="96"/>
      <c r="C1240" s="96"/>
      <c r="D1240" s="96"/>
      <c r="E1240" s="84"/>
      <c r="F1240" s="82"/>
      <c r="G1240" s="82"/>
      <c r="H1240" s="124"/>
    </row>
    <row r="1241" spans="1:9" ht="38.25" customHeight="1" x14ac:dyDescent="0.25">
      <c r="A1241" s="157" t="s">
        <v>360</v>
      </c>
      <c r="B1241" s="157"/>
      <c r="C1241" s="157"/>
      <c r="D1241" s="157"/>
      <c r="E1241" s="157"/>
      <c r="F1241" s="157"/>
      <c r="G1241" s="157"/>
      <c r="H1241" s="157"/>
    </row>
    <row r="1242" spans="1:9" ht="134.25" customHeight="1" x14ac:dyDescent="0.25">
      <c r="A1242" s="158" t="s">
        <v>1635</v>
      </c>
      <c r="B1242" s="158"/>
      <c r="C1242" s="158"/>
      <c r="D1242" s="158"/>
      <c r="E1242" s="158"/>
      <c r="F1242" s="158"/>
      <c r="G1242" s="158"/>
      <c r="H1242" s="158"/>
      <c r="I1242" s="68"/>
    </row>
    <row r="1243" spans="1:9" ht="41.25" customHeight="1" x14ac:dyDescent="0.9">
      <c r="A1243" s="78" t="s">
        <v>1527</v>
      </c>
    </row>
    <row r="1244" spans="1:9" ht="37.5" customHeight="1" x14ac:dyDescent="0.7">
      <c r="A1244" s="159" t="s">
        <v>320</v>
      </c>
      <c r="B1244" s="159"/>
      <c r="C1244" s="159"/>
      <c r="D1244" s="159"/>
      <c r="E1244" s="159"/>
      <c r="F1244" s="159"/>
      <c r="G1244" s="159"/>
      <c r="H1244" s="159"/>
    </row>
    <row r="1245" spans="1:9" ht="18.75" customHeight="1" x14ac:dyDescent="0.4"/>
    <row r="1246" spans="1:9" ht="55.5" customHeight="1" x14ac:dyDescent="0.25">
      <c r="A1246" s="160" t="s">
        <v>1637</v>
      </c>
      <c r="B1246" s="160"/>
      <c r="C1246" s="160"/>
      <c r="D1246" s="160"/>
      <c r="E1246" s="160"/>
      <c r="F1246" s="160"/>
      <c r="G1246" s="160"/>
      <c r="H1246" s="160"/>
    </row>
    <row r="1248" spans="1:9" ht="30" customHeight="1" x14ac:dyDescent="0.4">
      <c r="A1248" s="69" t="s">
        <v>357</v>
      </c>
      <c r="B1248" s="91" t="s">
        <v>267</v>
      </c>
      <c r="C1248" s="91" t="s">
        <v>721</v>
      </c>
      <c r="D1248" s="99" t="s">
        <v>358</v>
      </c>
      <c r="E1248" s="70" t="s">
        <v>359</v>
      </c>
      <c r="F1248" s="161" t="s">
        <v>256</v>
      </c>
      <c r="G1248" s="161"/>
      <c r="H1248" s="161"/>
    </row>
    <row r="1249" spans="1:8" ht="30" customHeight="1" x14ac:dyDescent="0.5">
      <c r="A1249" s="73" t="str">
        <f>'Master Book'!E284</f>
        <v>Clean &amp; chk exchanger-burner area</v>
      </c>
      <c r="B1249" s="92">
        <f>'Master Book'!H284</f>
        <v>470.48578820116057</v>
      </c>
      <c r="C1249" s="97">
        <f>'Master Book'!I284</f>
        <v>316.35135880077371</v>
      </c>
      <c r="D1249" s="100">
        <f>'Master Book'!J284</f>
        <v>268.89865498065762</v>
      </c>
      <c r="E1249" s="74" t="str">
        <f>'Master Book'!D284</f>
        <v>12701</v>
      </c>
      <c r="F1249" s="76">
        <f>'Master Book'!F284</f>
        <v>0.75</v>
      </c>
      <c r="G1249" s="114" t="s">
        <v>1131</v>
      </c>
      <c r="H1249" s="121">
        <f>'Master Book'!P284</f>
        <v>1</v>
      </c>
    </row>
    <row r="1250" spans="1:8" ht="30" customHeight="1" x14ac:dyDescent="0.5">
      <c r="A1250" s="73" t="str">
        <f>'Master Book'!E285</f>
        <v>Clean &amp; chk exchanger (plugged)</v>
      </c>
      <c r="B1250" s="92">
        <f>'Master Book'!H285</f>
        <v>955.21907640232121</v>
      </c>
      <c r="C1250" s="97">
        <f>'Master Book'!I285</f>
        <v>646.95021760154748</v>
      </c>
      <c r="D1250" s="100">
        <f>'Master Book'!J285</f>
        <v>549.90768496131534</v>
      </c>
      <c r="E1250" s="74" t="str">
        <f>'Master Book'!D285</f>
        <v>12702</v>
      </c>
      <c r="F1250" s="76">
        <f>'Master Book'!F285</f>
        <v>1.5</v>
      </c>
      <c r="G1250" s="114" t="s">
        <v>1131</v>
      </c>
      <c r="H1250" s="121">
        <f>'Master Book'!P285</f>
        <v>5</v>
      </c>
    </row>
    <row r="1251" spans="1:8" ht="30" customHeight="1" x14ac:dyDescent="0.5">
      <c r="A1251" s="73" t="str">
        <f>'Master Book'!E286</f>
        <v>Replace (IN warranty) - 80%</v>
      </c>
      <c r="B1251" s="92">
        <f>'Master Book'!H286</f>
        <v>2730.2758704061898</v>
      </c>
      <c r="C1251" s="97">
        <f>'Master Book'!I286</f>
        <v>1888.2255802707932</v>
      </c>
      <c r="D1251" s="100">
        <f>'Master Book'!J286</f>
        <v>1604.9917432301743</v>
      </c>
      <c r="E1251" s="74" t="str">
        <f>'Master Book'!D286</f>
        <v>12703</v>
      </c>
      <c r="F1251" s="76">
        <f>'Master Book'!F286</f>
        <v>4</v>
      </c>
      <c r="G1251" s="114" t="s">
        <v>1131</v>
      </c>
      <c r="H1251" s="121">
        <f>'Master Book'!P286</f>
        <v>50</v>
      </c>
    </row>
    <row r="1252" spans="1:8" ht="30" customHeight="1" x14ac:dyDescent="0.5">
      <c r="A1252" s="73" t="str">
        <f>'Master Book'!E287</f>
        <v>Replace (IN warranty) - 90%</v>
      </c>
      <c r="B1252" s="92">
        <f>'Master Book'!H287</f>
        <v>3963.3513056092847</v>
      </c>
      <c r="C1252" s="97">
        <f>'Master Book'!I287</f>
        <v>1300</v>
      </c>
      <c r="D1252" s="100">
        <f>'Master Book'!J287</f>
        <v>1105</v>
      </c>
      <c r="E1252" s="74" t="str">
        <f>'Master Book'!D287</f>
        <v>12704</v>
      </c>
      <c r="F1252" s="76">
        <f>'Master Book'!F287</f>
        <v>6</v>
      </c>
      <c r="G1252" s="114" t="s">
        <v>1131</v>
      </c>
      <c r="H1252" s="121">
        <f>'Master Book'!P287</f>
        <v>50</v>
      </c>
    </row>
    <row r="1253" spans="1:8" ht="30" customHeight="1" x14ac:dyDescent="0.5">
      <c r="A1253" s="73" t="str">
        <f>'Master Book'!E288</f>
        <v>Collector box</v>
      </c>
      <c r="B1253" s="92">
        <f>'Master Book'!H288</f>
        <v>1153.5190764023212</v>
      </c>
      <c r="C1253" s="97">
        <f>'Master Book'!I288</f>
        <v>845.25021760154743</v>
      </c>
      <c r="D1253" s="100">
        <f>'Master Book'!J288</f>
        <v>718.46268496131529</v>
      </c>
      <c r="E1253" s="74" t="str">
        <f>'Master Book'!D288</f>
        <v>12705</v>
      </c>
      <c r="F1253" s="76">
        <f>'Master Book'!F288</f>
        <v>1.5</v>
      </c>
      <c r="G1253" s="114" t="s">
        <v>1131</v>
      </c>
      <c r="H1253" s="121">
        <f>'Master Book'!P288</f>
        <v>45</v>
      </c>
    </row>
    <row r="1254" spans="1:8" ht="30" customHeight="1" x14ac:dyDescent="0.5">
      <c r="A1254" s="73" t="str">
        <f>'Master Book'!E289</f>
        <v>Cell inlet plate</v>
      </c>
      <c r="B1254" s="92">
        <f>'Master Book'!H289</f>
        <v>922.72521760154746</v>
      </c>
      <c r="C1254" s="97">
        <f>'Master Book'!I289</f>
        <v>717.2126450676983</v>
      </c>
      <c r="D1254" s="100">
        <f>'Master Book'!J289</f>
        <v>609.63074830754351</v>
      </c>
      <c r="E1254" s="74" t="str">
        <f>'Master Book'!D289</f>
        <v>12707</v>
      </c>
      <c r="F1254" s="76">
        <f>'Master Book'!F289</f>
        <v>1</v>
      </c>
      <c r="G1254" s="114" t="s">
        <v>1131</v>
      </c>
      <c r="H1254" s="121">
        <f>'Master Book'!P289</f>
        <v>75</v>
      </c>
    </row>
    <row r="1255" spans="1:8" ht="30" customHeight="1" x14ac:dyDescent="0.5">
      <c r="A1255" s="73" t="str">
        <f>'Master Book'!E290</f>
        <v>Replace face plate - Special Order</v>
      </c>
      <c r="B1255" s="92">
        <f>'Master Book'!H290</f>
        <v>984.80657640232118</v>
      </c>
      <c r="C1255" s="97">
        <f>'Master Book'!I290</f>
        <v>399</v>
      </c>
      <c r="D1255" s="100">
        <f>'Master Book'!J290</f>
        <v>339.15</v>
      </c>
      <c r="E1255" s="74" t="str">
        <f>'Master Book'!D290</f>
        <v>12708</v>
      </c>
      <c r="F1255" s="76">
        <f>'Master Book'!F290</f>
        <v>1.5</v>
      </c>
      <c r="G1255" s="114" t="s">
        <v>1131</v>
      </c>
      <c r="H1255" s="121">
        <f>'Master Book'!P290</f>
        <v>0</v>
      </c>
    </row>
    <row r="1256" spans="1:8" ht="30" customHeight="1" x14ac:dyDescent="0.5">
      <c r="A1256" s="73" t="str">
        <f>'Master Book'!E291</f>
        <v>Extra man</v>
      </c>
      <c r="B1256" s="92">
        <f>'Master Book'!H291</f>
        <v>308.26885880077373</v>
      </c>
      <c r="C1256" s="97">
        <f>'Master Book'!I291</f>
        <v>205.51257253384915</v>
      </c>
      <c r="D1256" s="100">
        <f>'Master Book'!J291</f>
        <v>174.68568665377177</v>
      </c>
      <c r="E1256" s="74" t="str">
        <f>'Master Book'!D291</f>
        <v>12709</v>
      </c>
      <c r="F1256" s="76">
        <f>'Master Book'!F291</f>
        <v>0.5</v>
      </c>
      <c r="G1256" s="114" t="s">
        <v>1131</v>
      </c>
      <c r="H1256" s="121">
        <f>'Master Book'!P291</f>
        <v>0</v>
      </c>
    </row>
    <row r="1257" spans="1:8" ht="30" customHeight="1" x14ac:dyDescent="0.5">
      <c r="A1257" s="73"/>
      <c r="B1257" s="92"/>
      <c r="C1257" s="97"/>
      <c r="D1257" s="100"/>
      <c r="E1257" s="74"/>
      <c r="F1257" s="76"/>
      <c r="G1257" s="114"/>
      <c r="H1257" s="121"/>
    </row>
    <row r="1258" spans="1:8" ht="30" customHeight="1" x14ac:dyDescent="0.5">
      <c r="A1258" s="73"/>
      <c r="B1258" s="92"/>
      <c r="C1258" s="97"/>
      <c r="D1258" s="100"/>
      <c r="E1258" s="74"/>
      <c r="F1258" s="76"/>
      <c r="G1258" s="114"/>
      <c r="H1258" s="121"/>
    </row>
    <row r="1259" spans="1:8" ht="30" customHeight="1" x14ac:dyDescent="0.5">
      <c r="A1259" s="73"/>
      <c r="B1259" s="92"/>
      <c r="C1259" s="97"/>
      <c r="D1259" s="100"/>
      <c r="E1259" s="74"/>
      <c r="F1259" s="76"/>
      <c r="G1259" s="114"/>
      <c r="H1259" s="121"/>
    </row>
    <row r="1260" spans="1:8" ht="30" customHeight="1" x14ac:dyDescent="0.5">
      <c r="A1260" s="73"/>
      <c r="B1260" s="92"/>
      <c r="C1260" s="97"/>
      <c r="D1260" s="100"/>
      <c r="E1260" s="74"/>
      <c r="F1260" s="76"/>
      <c r="G1260" s="114"/>
      <c r="H1260" s="121"/>
    </row>
    <row r="1261" spans="1:8" ht="30" customHeight="1" x14ac:dyDescent="0.5">
      <c r="A1261" s="73"/>
      <c r="B1261" s="92"/>
      <c r="C1261" s="97"/>
      <c r="D1261" s="100"/>
      <c r="E1261" s="74"/>
      <c r="F1261" s="76"/>
      <c r="G1261" s="114"/>
      <c r="H1261" s="121"/>
    </row>
    <row r="1262" spans="1:8" ht="30" customHeight="1" x14ac:dyDescent="0.5">
      <c r="A1262" s="73"/>
      <c r="B1262" s="92"/>
      <c r="C1262" s="97"/>
      <c r="D1262" s="100"/>
      <c r="E1262" s="74"/>
      <c r="F1262" s="76"/>
      <c r="G1262" s="114"/>
      <c r="H1262" s="121"/>
    </row>
    <row r="1263" spans="1:8" ht="30" customHeight="1" x14ac:dyDescent="0.5">
      <c r="A1263" s="73"/>
      <c r="B1263" s="92"/>
      <c r="C1263" s="97"/>
      <c r="D1263" s="100"/>
      <c r="E1263" s="74"/>
      <c r="F1263" s="76"/>
      <c r="G1263" s="114"/>
      <c r="H1263" s="121"/>
    </row>
    <row r="1264" spans="1:8" ht="30" customHeight="1" x14ac:dyDescent="0.5">
      <c r="A1264" s="73"/>
      <c r="B1264" s="92"/>
      <c r="C1264" s="97"/>
      <c r="D1264" s="100"/>
      <c r="E1264" s="74"/>
      <c r="F1264" s="76"/>
      <c r="G1264" s="114"/>
      <c r="H1264" s="121"/>
    </row>
    <row r="1265" spans="1:8" ht="30" customHeight="1" x14ac:dyDescent="0.5">
      <c r="A1265" s="73"/>
      <c r="B1265" s="92"/>
      <c r="C1265" s="97"/>
      <c r="D1265" s="100"/>
      <c r="E1265" s="74"/>
      <c r="F1265" s="76"/>
      <c r="G1265" s="114"/>
      <c r="H1265" s="121"/>
    </row>
    <row r="1266" spans="1:8" ht="30" customHeight="1" x14ac:dyDescent="0.5">
      <c r="A1266" s="73"/>
      <c r="B1266" s="92"/>
      <c r="C1266" s="97"/>
      <c r="D1266" s="100"/>
      <c r="E1266" s="74"/>
      <c r="F1266" s="76"/>
      <c r="G1266" s="114"/>
      <c r="H1266" s="121"/>
    </row>
    <row r="1267" spans="1:8" ht="30" customHeight="1" x14ac:dyDescent="0.5">
      <c r="A1267" s="73"/>
      <c r="B1267" s="92"/>
      <c r="C1267" s="97"/>
      <c r="D1267" s="100"/>
      <c r="E1267" s="74"/>
      <c r="F1267" s="76"/>
      <c r="G1267" s="114"/>
      <c r="H1267" s="121"/>
    </row>
    <row r="1268" spans="1:8" ht="30" customHeight="1" x14ac:dyDescent="0.5">
      <c r="A1268" s="73"/>
      <c r="B1268" s="92"/>
      <c r="C1268" s="97"/>
      <c r="D1268" s="100"/>
      <c r="E1268" s="74"/>
      <c r="F1268" s="76"/>
      <c r="G1268" s="114"/>
      <c r="H1268" s="121"/>
    </row>
    <row r="1269" spans="1:8" ht="30" customHeight="1" x14ac:dyDescent="0.5">
      <c r="A1269" s="73"/>
      <c r="B1269" s="92"/>
      <c r="C1269" s="97"/>
      <c r="D1269" s="100"/>
      <c r="E1269" s="74"/>
      <c r="F1269" s="76"/>
      <c r="G1269" s="114"/>
      <c r="H1269" s="121"/>
    </row>
    <row r="1270" spans="1:8" ht="30" customHeight="1" x14ac:dyDescent="0.5">
      <c r="A1270" s="73"/>
      <c r="B1270" s="92"/>
      <c r="C1270" s="97"/>
      <c r="D1270" s="100"/>
      <c r="E1270" s="74"/>
      <c r="F1270" s="115"/>
      <c r="G1270" s="116"/>
      <c r="H1270" s="122"/>
    </row>
    <row r="1271" spans="1:8" ht="30" customHeight="1" x14ac:dyDescent="0.5">
      <c r="A1271" s="73"/>
      <c r="B1271" s="92"/>
      <c r="C1271" s="97"/>
      <c r="D1271" s="100"/>
      <c r="E1271" s="74"/>
      <c r="F1271" s="76"/>
      <c r="G1271" s="114"/>
      <c r="H1271" s="121"/>
    </row>
    <row r="1272" spans="1:8" ht="30" customHeight="1" x14ac:dyDescent="0.5">
      <c r="A1272" s="73"/>
      <c r="B1272" s="92"/>
      <c r="C1272" s="97"/>
      <c r="D1272" s="100"/>
      <c r="E1272" s="74"/>
      <c r="F1272" s="76"/>
      <c r="G1272" s="114"/>
      <c r="H1272" s="121"/>
    </row>
    <row r="1273" spans="1:8" ht="30" customHeight="1" x14ac:dyDescent="0.5">
      <c r="A1273" s="73"/>
      <c r="B1273" s="92"/>
      <c r="C1273" s="97"/>
      <c r="D1273" s="100"/>
      <c r="E1273" s="74"/>
      <c r="F1273" s="76"/>
      <c r="G1273" s="114"/>
      <c r="H1273" s="121"/>
    </row>
    <row r="1274" spans="1:8" ht="30" customHeight="1" x14ac:dyDescent="0.5">
      <c r="A1274" s="73"/>
      <c r="B1274" s="92"/>
      <c r="C1274" s="97"/>
      <c r="D1274" s="100"/>
      <c r="E1274" s="74"/>
      <c r="F1274" s="76"/>
      <c r="G1274" s="114"/>
      <c r="H1274" s="121"/>
    </row>
    <row r="1275" spans="1:8" ht="30" customHeight="1" x14ac:dyDescent="0.5">
      <c r="A1275" s="73"/>
      <c r="B1275" s="92"/>
      <c r="C1275" s="97"/>
      <c r="D1275" s="100"/>
      <c r="E1275" s="75"/>
      <c r="F1275" s="76"/>
      <c r="G1275" s="77"/>
      <c r="H1275" s="121"/>
    </row>
    <row r="1276" spans="1:8" ht="30" customHeight="1" x14ac:dyDescent="0.5">
      <c r="A1276" s="73"/>
      <c r="B1276" s="92"/>
      <c r="C1276" s="97"/>
      <c r="D1276" s="100"/>
      <c r="E1276" s="75"/>
      <c r="F1276" s="76"/>
      <c r="G1276" s="77"/>
      <c r="H1276" s="121"/>
    </row>
    <row r="1277" spans="1:8" ht="30" customHeight="1" x14ac:dyDescent="0.5">
      <c r="A1277" s="73"/>
      <c r="B1277" s="92"/>
      <c r="C1277" s="97"/>
      <c r="D1277" s="100"/>
      <c r="E1277" s="75"/>
      <c r="F1277" s="76"/>
      <c r="G1277" s="77"/>
      <c r="H1277" s="121"/>
    </row>
    <row r="1278" spans="1:8" ht="30" customHeight="1" x14ac:dyDescent="0.5">
      <c r="A1278" s="73"/>
      <c r="B1278" s="92"/>
      <c r="C1278" s="97"/>
      <c r="D1278" s="100"/>
      <c r="E1278" s="75"/>
      <c r="F1278" s="76"/>
      <c r="G1278" s="77"/>
      <c r="H1278" s="121"/>
    </row>
    <row r="1279" spans="1:8" ht="30" customHeight="1" x14ac:dyDescent="0.4">
      <c r="A1279" s="71"/>
      <c r="B1279" s="93"/>
      <c r="C1279" s="98"/>
      <c r="D1279" s="101"/>
      <c r="E1279" s="72"/>
      <c r="F1279" s="76"/>
      <c r="G1279" s="77"/>
      <c r="H1279" s="121"/>
    </row>
    <row r="1280" spans="1:8" ht="30" customHeight="1" x14ac:dyDescent="0.4">
      <c r="A1280" s="71"/>
      <c r="B1280" s="93"/>
      <c r="C1280" s="98"/>
      <c r="D1280" s="101"/>
      <c r="E1280" s="72"/>
      <c r="F1280" s="76"/>
      <c r="G1280" s="77"/>
      <c r="H1280" s="121"/>
    </row>
    <row r="1281" spans="1:9" ht="30" customHeight="1" x14ac:dyDescent="0.4">
      <c r="A1281" s="71"/>
      <c r="B1281" s="93"/>
      <c r="C1281" s="98"/>
      <c r="D1281" s="101"/>
      <c r="E1281" s="72"/>
      <c r="F1281" s="76"/>
      <c r="G1281" s="77"/>
      <c r="H1281" s="121"/>
    </row>
    <row r="1282" spans="1:9" ht="30" customHeight="1" x14ac:dyDescent="0.4">
      <c r="A1282" s="71"/>
      <c r="B1282" s="93"/>
      <c r="C1282" s="98"/>
      <c r="D1282" s="101"/>
      <c r="E1282" s="72"/>
      <c r="F1282" s="76"/>
      <c r="G1282" s="77"/>
      <c r="H1282" s="121"/>
    </row>
    <row r="1283" spans="1:9" ht="30" customHeight="1" x14ac:dyDescent="0.4">
      <c r="A1283" s="71"/>
      <c r="B1283" s="94"/>
      <c r="C1283" s="94"/>
      <c r="D1283" s="101"/>
      <c r="E1283" s="72"/>
      <c r="F1283" s="76"/>
      <c r="G1283" s="77"/>
      <c r="H1283" s="121"/>
    </row>
    <row r="1284" spans="1:9" ht="30" customHeight="1" x14ac:dyDescent="0.4">
      <c r="A1284" s="71"/>
      <c r="B1284" s="94"/>
      <c r="C1284" s="94"/>
      <c r="D1284" s="101"/>
      <c r="E1284" s="72"/>
      <c r="F1284" s="76"/>
      <c r="G1284" s="77"/>
      <c r="H1284" s="121"/>
    </row>
    <row r="1285" spans="1:9" ht="30" customHeight="1" x14ac:dyDescent="0.4">
      <c r="A1285" s="79"/>
      <c r="B1285" s="95"/>
      <c r="C1285" s="95"/>
      <c r="D1285" s="102"/>
      <c r="E1285" s="80"/>
      <c r="F1285" s="81"/>
      <c r="G1285" s="82"/>
      <c r="H1285" s="123"/>
    </row>
    <row r="1286" spans="1:9" s="65" customFormat="1" ht="30" customHeight="1" x14ac:dyDescent="0.4">
      <c r="A1286" s="83"/>
      <c r="B1286" s="96"/>
      <c r="C1286" s="96"/>
      <c r="D1286" s="96"/>
      <c r="E1286" s="84"/>
      <c r="F1286" s="82"/>
      <c r="G1286" s="82"/>
      <c r="H1286" s="124"/>
    </row>
    <row r="1287" spans="1:9" ht="38.25" customHeight="1" x14ac:dyDescent="0.25">
      <c r="A1287" s="157" t="s">
        <v>360</v>
      </c>
      <c r="B1287" s="157"/>
      <c r="C1287" s="157"/>
      <c r="D1287" s="157"/>
      <c r="E1287" s="157"/>
      <c r="F1287" s="157"/>
      <c r="G1287" s="157"/>
      <c r="H1287" s="157"/>
    </row>
    <row r="1288" spans="1:9" ht="134.25" customHeight="1" x14ac:dyDescent="0.25">
      <c r="A1288" s="158" t="s">
        <v>1635</v>
      </c>
      <c r="B1288" s="158"/>
      <c r="C1288" s="158"/>
      <c r="D1288" s="158"/>
      <c r="E1288" s="158"/>
      <c r="F1288" s="158"/>
      <c r="G1288" s="158"/>
      <c r="H1288" s="158"/>
      <c r="I1288" s="68"/>
    </row>
    <row r="1289" spans="1:9" ht="41.25" customHeight="1" x14ac:dyDescent="0.9">
      <c r="A1289" s="78" t="s">
        <v>63</v>
      </c>
    </row>
    <row r="1290" spans="1:9" ht="37.5" customHeight="1" x14ac:dyDescent="0.7">
      <c r="A1290" s="159" t="s">
        <v>321</v>
      </c>
      <c r="B1290" s="159"/>
      <c r="C1290" s="159"/>
      <c r="D1290" s="159"/>
      <c r="E1290" s="159"/>
      <c r="F1290" s="159"/>
      <c r="G1290" s="159"/>
      <c r="H1290" s="159"/>
    </row>
    <row r="1291" spans="1:9" ht="18.75" customHeight="1" x14ac:dyDescent="0.4"/>
    <row r="1292" spans="1:9" ht="55.5" customHeight="1" x14ac:dyDescent="0.25">
      <c r="A1292" s="160" t="s">
        <v>1637</v>
      </c>
      <c r="B1292" s="160"/>
      <c r="C1292" s="160"/>
      <c r="D1292" s="160"/>
      <c r="E1292" s="160"/>
      <c r="F1292" s="160"/>
      <c r="G1292" s="160"/>
      <c r="H1292" s="160"/>
    </row>
    <row r="1294" spans="1:9" ht="30" customHeight="1" x14ac:dyDescent="0.4">
      <c r="A1294" s="69" t="s">
        <v>357</v>
      </c>
      <c r="B1294" s="91" t="s">
        <v>267</v>
      </c>
      <c r="C1294" s="91" t="s">
        <v>721</v>
      </c>
      <c r="D1294" s="99" t="s">
        <v>358</v>
      </c>
      <c r="E1294" s="70" t="s">
        <v>359</v>
      </c>
      <c r="F1294" s="161" t="s">
        <v>256</v>
      </c>
      <c r="G1294" s="161"/>
      <c r="H1294" s="161"/>
    </row>
    <row r="1295" spans="1:9" ht="30" customHeight="1" x14ac:dyDescent="0.5">
      <c r="A1295" s="73" t="str">
        <f>'Master Book'!E292</f>
        <v>Clean/remove obstructions</v>
      </c>
      <c r="B1295" s="92">
        <f>'Master Book'!H292</f>
        <v>316.35135880077371</v>
      </c>
      <c r="C1295" s="97">
        <f>'Master Book'!I292</f>
        <v>213.59507253384916</v>
      </c>
      <c r="D1295" s="100">
        <f>'Master Book'!J292</f>
        <v>181.55581165377177</v>
      </c>
      <c r="E1295" s="74" t="str">
        <f>'Master Book'!D292</f>
        <v>12801</v>
      </c>
      <c r="F1295" s="76">
        <f>'Master Book'!F292</f>
        <v>0.5</v>
      </c>
      <c r="G1295" s="114" t="s">
        <v>1131</v>
      </c>
      <c r="H1295" s="121">
        <f>'Master Book'!P292</f>
        <v>1</v>
      </c>
    </row>
    <row r="1296" spans="1:9" ht="30" customHeight="1" x14ac:dyDescent="0.5">
      <c r="A1296" s="73" t="str">
        <f>'Master Book'!E293</f>
        <v>Adjust alignment &amp; lubricate</v>
      </c>
      <c r="B1296" s="92">
        <f>'Master Book'!H293</f>
        <v>312.31010880077372</v>
      </c>
      <c r="C1296" s="97">
        <f>'Master Book'!I293</f>
        <v>209.55382253384914</v>
      </c>
      <c r="D1296" s="100">
        <f>'Master Book'!J293</f>
        <v>178.12074915377175</v>
      </c>
      <c r="E1296" s="74" t="str">
        <f>'Master Book'!D293</f>
        <v>12802</v>
      </c>
      <c r="F1296" s="76">
        <f>'Master Book'!F293</f>
        <v>0.5</v>
      </c>
      <c r="G1296" s="114" t="s">
        <v>1131</v>
      </c>
      <c r="H1296" s="121">
        <f>'Master Book'!P293</f>
        <v>0.5</v>
      </c>
    </row>
    <row r="1297" spans="1:8" ht="30" customHeight="1" x14ac:dyDescent="0.5">
      <c r="A1297" s="73" t="str">
        <f>'Master Book'!E294</f>
        <v>Inducer motor assembly - Universal</v>
      </c>
      <c r="B1297" s="92">
        <f>'Master Book'!H294</f>
        <v>1124.2752176015474</v>
      </c>
      <c r="C1297" s="97">
        <f>'Master Book'!I294</f>
        <v>898.76264506769826</v>
      </c>
      <c r="D1297" s="100">
        <f>'Master Book'!J294</f>
        <v>763.94824830754351</v>
      </c>
      <c r="E1297" s="74" t="str">
        <f>'Master Book'!D294</f>
        <v>12803</v>
      </c>
      <c r="F1297" s="76">
        <f>'Master Book'!F294</f>
        <v>1</v>
      </c>
      <c r="G1297" s="114" t="s">
        <v>1131</v>
      </c>
      <c r="H1297" s="121">
        <f>'Master Book'!P294</f>
        <v>215</v>
      </c>
    </row>
    <row r="1298" spans="1:8" ht="30" customHeight="1" x14ac:dyDescent="0.5">
      <c r="A1298" s="73" t="str">
        <f>'Master Book'!E295</f>
        <v>Inducer motor assembly - Special Order</v>
      </c>
      <c r="B1298" s="92">
        <f>'Master Book'!H295</f>
        <v>1145.1002176015475</v>
      </c>
      <c r="C1298" s="97">
        <f>'Master Book'!I295</f>
        <v>919.5876450676983</v>
      </c>
      <c r="D1298" s="100">
        <f>'Master Book'!J295</f>
        <v>781.64949830754358</v>
      </c>
      <c r="E1298" s="74" t="str">
        <f>'Master Book'!D295</f>
        <v>12804</v>
      </c>
      <c r="F1298" s="76">
        <f>'Master Book'!F295</f>
        <v>1</v>
      </c>
      <c r="G1298" s="114" t="s">
        <v>1131</v>
      </c>
      <c r="H1298" s="121">
        <f>'Master Book'!P295</f>
        <v>225</v>
      </c>
    </row>
    <row r="1299" spans="1:8" ht="30" customHeight="1" x14ac:dyDescent="0.5">
      <c r="A1299" s="73" t="str">
        <f>'Master Book'!E296</f>
        <v>Inducer motor only - Universal   Special Order</v>
      </c>
      <c r="B1299" s="92">
        <f>'Master Book'!H296</f>
        <v>869.41578820116069</v>
      </c>
      <c r="C1299" s="97">
        <f>'Master Book'!I296</f>
        <v>695.28135880077366</v>
      </c>
      <c r="D1299" s="100">
        <f>'Master Book'!J296</f>
        <v>590.98915498065764</v>
      </c>
      <c r="E1299" s="74" t="str">
        <f>'Master Book'!D296</f>
        <v>12805</v>
      </c>
      <c r="F1299" s="76">
        <f>'Master Book'!F296</f>
        <v>0.75</v>
      </c>
      <c r="G1299" s="114" t="s">
        <v>1131</v>
      </c>
      <c r="H1299" s="121">
        <f>'Master Book'!P296</f>
        <v>85</v>
      </c>
    </row>
    <row r="1300" spans="1:8" ht="30" customHeight="1" x14ac:dyDescent="0.5">
      <c r="A1300" s="73" t="str">
        <f>'Master Book'!E297</f>
        <v>Inducer motor only - Special Order</v>
      </c>
      <c r="B1300" s="92">
        <f>'Master Book'!H297</f>
        <v>782.71578820116065</v>
      </c>
      <c r="C1300" s="97">
        <f>'Master Book'!I297</f>
        <v>608.58135880077373</v>
      </c>
      <c r="D1300" s="100">
        <f>'Master Book'!J297</f>
        <v>517.29415498065771</v>
      </c>
      <c r="E1300" s="74" t="str">
        <f>'Master Book'!D297</f>
        <v>12806</v>
      </c>
      <c r="F1300" s="76">
        <f>'Master Book'!F297</f>
        <v>0.75</v>
      </c>
      <c r="G1300" s="114" t="s">
        <v>1131</v>
      </c>
      <c r="H1300" s="121">
        <f>'Master Book'!P297</f>
        <v>125</v>
      </c>
    </row>
    <row r="1301" spans="1:8" ht="30" customHeight="1" x14ac:dyDescent="0.5">
      <c r="A1301" s="73" t="str">
        <f>'Master Book'!E298</f>
        <v>Inducer wheel - Special Order</v>
      </c>
      <c r="B1301" s="92">
        <f>'Master Book'!H298</f>
        <v>751.11578820116063</v>
      </c>
      <c r="C1301" s="97">
        <f>'Master Book'!I298</f>
        <v>576.98135880077371</v>
      </c>
      <c r="D1301" s="100">
        <f>'Master Book'!J298</f>
        <v>490.43415498065764</v>
      </c>
      <c r="E1301" s="74" t="str">
        <f>'Master Book'!D298</f>
        <v>12807</v>
      </c>
      <c r="F1301" s="76">
        <f>'Master Book'!F298</f>
        <v>0.75</v>
      </c>
      <c r="G1301" s="114" t="s">
        <v>1131</v>
      </c>
      <c r="H1301" s="121">
        <f>'Master Book'!P298</f>
        <v>45</v>
      </c>
    </row>
    <row r="1302" spans="1:8" ht="30" customHeight="1" x14ac:dyDescent="0.5">
      <c r="A1302" s="73" t="str">
        <f>'Master Book'!E299</f>
        <v>Warranty inducer assembly</v>
      </c>
      <c r="B1302" s="92">
        <f>'Master Book'!H299</f>
        <v>676.53771760154746</v>
      </c>
      <c r="C1302" s="97">
        <f>'Master Book'!I299</f>
        <v>451.0251450676983</v>
      </c>
      <c r="D1302" s="100">
        <f>'Master Book'!J299</f>
        <v>383.37137330754354</v>
      </c>
      <c r="E1302" s="74" t="str">
        <f>'Master Book'!D299</f>
        <v>12808</v>
      </c>
      <c r="F1302" s="76">
        <f>'Master Book'!F299</f>
        <v>1</v>
      </c>
      <c r="G1302" s="114" t="s">
        <v>1131</v>
      </c>
      <c r="H1302" s="121">
        <f>'Master Book'!P299</f>
        <v>0</v>
      </c>
    </row>
    <row r="1303" spans="1:8" ht="30" customHeight="1" x14ac:dyDescent="0.5">
      <c r="A1303" s="73"/>
      <c r="B1303" s="92"/>
      <c r="C1303" s="97"/>
      <c r="D1303" s="100"/>
      <c r="E1303" s="74"/>
      <c r="F1303" s="76"/>
      <c r="G1303" s="114"/>
      <c r="H1303" s="121"/>
    </row>
    <row r="1304" spans="1:8" ht="30" customHeight="1" x14ac:dyDescent="0.5">
      <c r="A1304" s="73"/>
      <c r="B1304" s="92"/>
      <c r="C1304" s="97"/>
      <c r="D1304" s="100"/>
      <c r="E1304" s="74"/>
      <c r="F1304" s="76"/>
      <c r="G1304" s="114"/>
      <c r="H1304" s="121"/>
    </row>
    <row r="1305" spans="1:8" ht="30" customHeight="1" x14ac:dyDescent="0.5">
      <c r="A1305" s="73"/>
      <c r="B1305" s="92"/>
      <c r="C1305" s="97"/>
      <c r="D1305" s="100"/>
      <c r="E1305" s="74"/>
      <c r="F1305" s="76"/>
      <c r="G1305" s="114"/>
      <c r="H1305" s="121"/>
    </row>
    <row r="1306" spans="1:8" ht="30" customHeight="1" x14ac:dyDescent="0.5">
      <c r="A1306" s="73"/>
      <c r="B1306" s="92"/>
      <c r="C1306" s="97"/>
      <c r="D1306" s="100"/>
      <c r="E1306" s="74"/>
      <c r="F1306" s="76"/>
      <c r="G1306" s="114"/>
      <c r="H1306" s="121"/>
    </row>
    <row r="1307" spans="1:8" ht="30" customHeight="1" x14ac:dyDescent="0.5">
      <c r="A1307" s="73"/>
      <c r="B1307" s="92"/>
      <c r="C1307" s="97"/>
      <c r="D1307" s="100"/>
      <c r="E1307" s="74"/>
      <c r="F1307" s="115"/>
      <c r="G1307" s="116"/>
      <c r="H1307" s="122"/>
    </row>
    <row r="1308" spans="1:8" ht="30" customHeight="1" x14ac:dyDescent="0.5">
      <c r="A1308" s="73"/>
      <c r="B1308" s="92"/>
      <c r="C1308" s="97"/>
      <c r="D1308" s="100"/>
      <c r="E1308" s="74"/>
      <c r="F1308" s="76"/>
      <c r="G1308" s="114"/>
      <c r="H1308" s="121"/>
    </row>
    <row r="1309" spans="1:8" ht="30" customHeight="1" x14ac:dyDescent="0.5">
      <c r="A1309" s="73"/>
      <c r="B1309" s="92"/>
      <c r="C1309" s="97"/>
      <c r="D1309" s="100"/>
      <c r="E1309" s="74"/>
      <c r="F1309" s="76"/>
      <c r="G1309" s="114"/>
      <c r="H1309" s="121"/>
    </row>
    <row r="1310" spans="1:8" ht="30" customHeight="1" x14ac:dyDescent="0.5">
      <c r="A1310" s="73"/>
      <c r="B1310" s="92"/>
      <c r="C1310" s="97"/>
      <c r="D1310" s="100"/>
      <c r="E1310" s="74"/>
      <c r="F1310" s="76"/>
      <c r="G1310" s="114"/>
      <c r="H1310" s="121"/>
    </row>
    <row r="1311" spans="1:8" ht="30" customHeight="1" x14ac:dyDescent="0.5">
      <c r="A1311" s="73"/>
      <c r="B1311" s="92"/>
      <c r="C1311" s="97"/>
      <c r="D1311" s="100"/>
      <c r="E1311" s="74"/>
      <c r="F1311" s="76"/>
      <c r="G1311" s="114"/>
      <c r="H1311" s="121"/>
    </row>
    <row r="1312" spans="1:8" ht="30" customHeight="1" x14ac:dyDescent="0.5">
      <c r="A1312" s="73"/>
      <c r="B1312" s="92"/>
      <c r="C1312" s="97"/>
      <c r="D1312" s="100"/>
      <c r="E1312" s="74"/>
      <c r="F1312" s="76"/>
      <c r="G1312" s="114"/>
      <c r="H1312" s="121"/>
    </row>
    <row r="1313" spans="1:8" ht="30" customHeight="1" x14ac:dyDescent="0.5">
      <c r="A1313" s="73"/>
      <c r="B1313" s="92"/>
      <c r="C1313" s="97"/>
      <c r="D1313" s="100"/>
      <c r="E1313" s="74"/>
      <c r="F1313" s="76"/>
      <c r="G1313" s="114"/>
      <c r="H1313" s="121"/>
    </row>
    <row r="1314" spans="1:8" ht="30" customHeight="1" x14ac:dyDescent="0.5">
      <c r="A1314" s="73"/>
      <c r="B1314" s="92"/>
      <c r="C1314" s="97"/>
      <c r="D1314" s="100"/>
      <c r="E1314" s="74"/>
      <c r="F1314" s="76"/>
      <c r="G1314" s="114"/>
      <c r="H1314" s="121"/>
    </row>
    <row r="1315" spans="1:8" ht="30" customHeight="1" x14ac:dyDescent="0.5">
      <c r="A1315" s="73"/>
      <c r="B1315" s="92"/>
      <c r="C1315" s="97"/>
      <c r="D1315" s="100"/>
      <c r="E1315" s="74"/>
      <c r="F1315" s="76"/>
      <c r="G1315" s="114"/>
      <c r="H1315" s="121"/>
    </row>
    <row r="1316" spans="1:8" ht="30" customHeight="1" x14ac:dyDescent="0.5">
      <c r="A1316" s="73"/>
      <c r="B1316" s="92"/>
      <c r="C1316" s="97"/>
      <c r="D1316" s="100"/>
      <c r="E1316" s="74"/>
      <c r="F1316" s="115"/>
      <c r="G1316" s="116"/>
      <c r="H1316" s="122"/>
    </row>
    <row r="1317" spans="1:8" ht="30" customHeight="1" x14ac:dyDescent="0.5">
      <c r="A1317" s="73"/>
      <c r="B1317" s="92"/>
      <c r="C1317" s="97"/>
      <c r="D1317" s="100"/>
      <c r="E1317" s="74"/>
      <c r="F1317" s="76"/>
      <c r="G1317" s="114"/>
      <c r="H1317" s="121"/>
    </row>
    <row r="1318" spans="1:8" ht="30" customHeight="1" x14ac:dyDescent="0.5">
      <c r="A1318" s="73"/>
      <c r="B1318" s="92"/>
      <c r="C1318" s="97"/>
      <c r="D1318" s="100"/>
      <c r="E1318" s="74"/>
      <c r="F1318" s="76"/>
      <c r="G1318" s="114"/>
      <c r="H1318" s="121"/>
    </row>
    <row r="1319" spans="1:8" ht="30" customHeight="1" x14ac:dyDescent="0.5">
      <c r="A1319" s="73"/>
      <c r="B1319" s="92"/>
      <c r="C1319" s="97"/>
      <c r="D1319" s="100"/>
      <c r="E1319" s="74"/>
      <c r="F1319" s="76"/>
      <c r="G1319" s="114"/>
      <c r="H1319" s="121"/>
    </row>
    <row r="1320" spans="1:8" ht="30" customHeight="1" x14ac:dyDescent="0.5">
      <c r="A1320" s="73"/>
      <c r="B1320" s="92"/>
      <c r="C1320" s="97"/>
      <c r="D1320" s="100"/>
      <c r="E1320" s="74"/>
      <c r="F1320" s="76"/>
      <c r="G1320" s="114"/>
      <c r="H1320" s="121"/>
    </row>
    <row r="1321" spans="1:8" ht="30" customHeight="1" x14ac:dyDescent="0.5">
      <c r="A1321" s="73"/>
      <c r="B1321" s="92"/>
      <c r="C1321" s="97"/>
      <c r="D1321" s="100"/>
      <c r="E1321" s="75"/>
      <c r="F1321" s="76"/>
      <c r="G1321" s="77"/>
      <c r="H1321" s="121"/>
    </row>
    <row r="1322" spans="1:8" ht="30" customHeight="1" x14ac:dyDescent="0.5">
      <c r="A1322" s="73"/>
      <c r="B1322" s="92"/>
      <c r="C1322" s="97"/>
      <c r="D1322" s="100"/>
      <c r="E1322" s="75"/>
      <c r="F1322" s="76"/>
      <c r="G1322" s="77"/>
      <c r="H1322" s="121"/>
    </row>
    <row r="1323" spans="1:8" ht="30" customHeight="1" x14ac:dyDescent="0.5">
      <c r="A1323" s="73"/>
      <c r="B1323" s="92"/>
      <c r="C1323" s="97"/>
      <c r="D1323" s="100"/>
      <c r="E1323" s="75"/>
      <c r="F1323" s="76"/>
      <c r="G1323" s="77"/>
      <c r="H1323" s="121"/>
    </row>
    <row r="1324" spans="1:8" ht="30" customHeight="1" x14ac:dyDescent="0.5">
      <c r="A1324" s="73"/>
      <c r="B1324" s="92"/>
      <c r="C1324" s="97"/>
      <c r="D1324" s="100"/>
      <c r="E1324" s="75"/>
      <c r="F1324" s="76"/>
      <c r="G1324" s="77"/>
      <c r="H1324" s="121"/>
    </row>
    <row r="1325" spans="1:8" ht="30" customHeight="1" x14ac:dyDescent="0.4">
      <c r="A1325" s="71"/>
      <c r="B1325" s="93"/>
      <c r="C1325" s="98"/>
      <c r="D1325" s="101"/>
      <c r="E1325" s="72"/>
      <c r="F1325" s="76"/>
      <c r="G1325" s="77"/>
      <c r="H1325" s="121"/>
    </row>
    <row r="1326" spans="1:8" ht="30" customHeight="1" x14ac:dyDescent="0.4">
      <c r="A1326" s="71"/>
      <c r="B1326" s="93"/>
      <c r="C1326" s="98"/>
      <c r="D1326" s="101"/>
      <c r="E1326" s="72"/>
      <c r="F1326" s="76"/>
      <c r="G1326" s="77"/>
      <c r="H1326" s="121"/>
    </row>
    <row r="1327" spans="1:8" ht="30" customHeight="1" x14ac:dyDescent="0.4">
      <c r="A1327" s="71"/>
      <c r="B1327" s="93"/>
      <c r="C1327" s="98"/>
      <c r="D1327" s="101"/>
      <c r="E1327" s="72"/>
      <c r="F1327" s="76"/>
      <c r="G1327" s="77"/>
      <c r="H1327" s="121"/>
    </row>
    <row r="1328" spans="1:8" ht="30" customHeight="1" x14ac:dyDescent="0.4">
      <c r="A1328" s="71"/>
      <c r="B1328" s="93"/>
      <c r="C1328" s="98"/>
      <c r="D1328" s="101"/>
      <c r="E1328" s="72"/>
      <c r="F1328" s="76"/>
      <c r="G1328" s="77"/>
      <c r="H1328" s="121"/>
    </row>
    <row r="1329" spans="1:9" ht="30" customHeight="1" x14ac:dyDescent="0.4">
      <c r="A1329" s="71"/>
      <c r="B1329" s="94"/>
      <c r="C1329" s="94"/>
      <c r="D1329" s="101"/>
      <c r="E1329" s="72"/>
      <c r="F1329" s="76"/>
      <c r="G1329" s="77"/>
      <c r="H1329" s="121"/>
    </row>
    <row r="1330" spans="1:9" ht="30" customHeight="1" x14ac:dyDescent="0.4">
      <c r="A1330" s="71"/>
      <c r="B1330" s="94"/>
      <c r="C1330" s="94"/>
      <c r="D1330" s="101"/>
      <c r="E1330" s="72"/>
      <c r="F1330" s="76"/>
      <c r="G1330" s="77"/>
      <c r="H1330" s="121"/>
    </row>
    <row r="1331" spans="1:9" ht="30" customHeight="1" x14ac:dyDescent="0.4">
      <c r="A1331" s="79"/>
      <c r="B1331" s="95"/>
      <c r="C1331" s="95"/>
      <c r="D1331" s="102"/>
      <c r="E1331" s="80"/>
      <c r="F1331" s="81"/>
      <c r="G1331" s="82"/>
      <c r="H1331" s="123"/>
    </row>
    <row r="1332" spans="1:9" s="65" customFormat="1" ht="30" customHeight="1" x14ac:dyDescent="0.4">
      <c r="A1332" s="83"/>
      <c r="B1332" s="96"/>
      <c r="C1332" s="96"/>
      <c r="D1332" s="96"/>
      <c r="E1332" s="84"/>
      <c r="F1332" s="82"/>
      <c r="G1332" s="82"/>
      <c r="H1332" s="124"/>
    </row>
    <row r="1333" spans="1:9" ht="38.25" customHeight="1" x14ac:dyDescent="0.25">
      <c r="A1333" s="157" t="s">
        <v>360</v>
      </c>
      <c r="B1333" s="157"/>
      <c r="C1333" s="157"/>
      <c r="D1333" s="157"/>
      <c r="E1333" s="157"/>
      <c r="F1333" s="157"/>
      <c r="G1333" s="157"/>
      <c r="H1333" s="157"/>
    </row>
    <row r="1334" spans="1:9" ht="134.25" customHeight="1" x14ac:dyDescent="0.25">
      <c r="A1334" s="158" t="s">
        <v>1635</v>
      </c>
      <c r="B1334" s="158"/>
      <c r="C1334" s="158"/>
      <c r="D1334" s="158"/>
      <c r="E1334" s="158"/>
      <c r="F1334" s="158"/>
      <c r="G1334" s="158"/>
      <c r="H1334" s="158"/>
      <c r="I1334" s="68"/>
    </row>
    <row r="1335" spans="1:9" ht="41.25" customHeight="1" x14ac:dyDescent="0.9">
      <c r="A1335" s="78" t="s">
        <v>64</v>
      </c>
    </row>
    <row r="1336" spans="1:9" ht="37.5" customHeight="1" x14ac:dyDescent="0.7">
      <c r="A1336" s="159" t="s">
        <v>27</v>
      </c>
      <c r="B1336" s="159"/>
      <c r="C1336" s="159"/>
      <c r="D1336" s="159"/>
      <c r="E1336" s="159"/>
      <c r="F1336" s="159"/>
      <c r="G1336" s="159"/>
      <c r="H1336" s="159"/>
    </row>
    <row r="1337" spans="1:9" ht="18.75" customHeight="1" x14ac:dyDescent="0.4"/>
    <row r="1338" spans="1:9" ht="55.5" customHeight="1" x14ac:dyDescent="0.25">
      <c r="A1338" s="160" t="s">
        <v>1637</v>
      </c>
      <c r="B1338" s="160"/>
      <c r="C1338" s="160"/>
      <c r="D1338" s="160"/>
      <c r="E1338" s="160"/>
      <c r="F1338" s="160"/>
      <c r="G1338" s="160"/>
      <c r="H1338" s="160"/>
    </row>
    <row r="1340" spans="1:9" ht="30" customHeight="1" x14ac:dyDescent="0.4">
      <c r="A1340" s="69" t="s">
        <v>357</v>
      </c>
      <c r="B1340" s="91" t="s">
        <v>267</v>
      </c>
      <c r="C1340" s="91" t="s">
        <v>721</v>
      </c>
      <c r="D1340" s="99" t="s">
        <v>358</v>
      </c>
      <c r="E1340" s="70" t="s">
        <v>359</v>
      </c>
      <c r="F1340" s="161" t="s">
        <v>256</v>
      </c>
      <c r="G1340" s="161"/>
      <c r="H1340" s="161"/>
    </row>
    <row r="1341" spans="1:9" ht="30" customHeight="1" x14ac:dyDescent="0.5">
      <c r="A1341" s="73" t="str">
        <f>'Master Book'!E300</f>
        <v>Replace pressure switch</v>
      </c>
      <c r="B1341" s="92">
        <f>'Master Book'!H300</f>
        <v>450.57885880077373</v>
      </c>
      <c r="C1341" s="97">
        <f>'Master Book'!I300</f>
        <v>347.82257253384915</v>
      </c>
      <c r="D1341" s="100">
        <f>'Master Book'!J300</f>
        <v>295.64918665377178</v>
      </c>
      <c r="E1341" s="74" t="str">
        <f>'Master Book'!D300</f>
        <v>12901</v>
      </c>
      <c r="F1341" s="76">
        <f>'Master Book'!F300</f>
        <v>0.5</v>
      </c>
      <c r="G1341" s="114" t="s">
        <v>1131</v>
      </c>
      <c r="H1341" s="121">
        <f>'Master Book'!P300</f>
        <v>28</v>
      </c>
    </row>
    <row r="1342" spans="1:9" ht="30" customHeight="1" x14ac:dyDescent="0.5">
      <c r="A1342" s="73" t="str">
        <f>'Master Book'!E301</f>
        <v>Replace door interlock switch - Special Order</v>
      </c>
      <c r="B1342" s="92">
        <f>'Master Book'!H301</f>
        <v>571.06328820116062</v>
      </c>
      <c r="C1342" s="97">
        <f>'Master Book'!I301</f>
        <v>396.9288588007737</v>
      </c>
      <c r="D1342" s="100">
        <f>'Master Book'!J301</f>
        <v>337.38952998065764</v>
      </c>
      <c r="E1342" s="74" t="str">
        <f>'Master Book'!D301</f>
        <v>12902</v>
      </c>
      <c r="F1342" s="76">
        <f>'Master Book'!F301</f>
        <v>0.75</v>
      </c>
      <c r="G1342" s="114" t="s">
        <v>1131</v>
      </c>
      <c r="H1342" s="121">
        <f>'Master Book'!P301</f>
        <v>8</v>
      </c>
    </row>
    <row r="1343" spans="1:9" ht="30" customHeight="1" x14ac:dyDescent="0.5">
      <c r="A1343" s="73" t="str">
        <f>'Master Book'!E302</f>
        <v>Replace Pressure switch hose  Special Order</v>
      </c>
      <c r="B1343" s="92">
        <f>'Master Book'!H302</f>
        <v>410.84635880077371</v>
      </c>
      <c r="C1343" s="97">
        <f>'Master Book'!I302</f>
        <v>288.09007253384914</v>
      </c>
      <c r="D1343" s="100">
        <f>'Master Book'!J302</f>
        <v>244.87656165377177</v>
      </c>
      <c r="E1343" s="74" t="str">
        <f>'Master Book'!D302</f>
        <v>12903</v>
      </c>
      <c r="F1343" s="76">
        <f>'Master Book'!F302</f>
        <v>0.5</v>
      </c>
      <c r="G1343" s="114" t="s">
        <v>1131</v>
      </c>
      <c r="H1343" s="121">
        <f>'Master Book'!P302</f>
        <v>7</v>
      </c>
    </row>
    <row r="1344" spans="1:9" ht="30" customHeight="1" x14ac:dyDescent="0.5">
      <c r="A1344" s="73" t="str">
        <f>'Master Book'!E303</f>
        <v>Replace Thermal Cutoff</v>
      </c>
      <c r="B1344" s="92">
        <f>'Master Book'!H303</f>
        <v>196.71192940038685</v>
      </c>
      <c r="C1344" s="97">
        <f>'Master Book'!I303</f>
        <v>145.33378626692456</v>
      </c>
      <c r="D1344" s="100">
        <f>'Master Book'!J303</f>
        <v>123.53371832688588</v>
      </c>
      <c r="E1344" s="74" t="str">
        <f>'Master Book'!D303</f>
        <v>12904</v>
      </c>
      <c r="F1344" s="76">
        <f>'Master Book'!F303</f>
        <v>0.25</v>
      </c>
      <c r="G1344" s="114" t="s">
        <v>1131</v>
      </c>
      <c r="H1344" s="121">
        <f>'Master Book'!P303</f>
        <v>7</v>
      </c>
    </row>
    <row r="1345" spans="1:8" ht="30" customHeight="1" x14ac:dyDescent="0.5">
      <c r="A1345" s="73" t="str">
        <f>'Master Book'!E304</f>
        <v>Warranty pressure switch</v>
      </c>
      <c r="B1345" s="92">
        <f>'Master Book'!H304</f>
        <v>308.26885880077373</v>
      </c>
      <c r="C1345" s="97">
        <f>'Master Book'!I304</f>
        <v>205.51257253384915</v>
      </c>
      <c r="D1345" s="100">
        <f>'Master Book'!J304</f>
        <v>174.68568665377177</v>
      </c>
      <c r="E1345" s="74" t="str">
        <f>'Master Book'!D304</f>
        <v>12905</v>
      </c>
      <c r="F1345" s="76">
        <f>'Master Book'!F304</f>
        <v>0.5</v>
      </c>
      <c r="G1345" s="114" t="s">
        <v>1131</v>
      </c>
      <c r="H1345" s="121">
        <f>'Master Book'!P304</f>
        <v>0</v>
      </c>
    </row>
    <row r="1346" spans="1:8" ht="30" customHeight="1" x14ac:dyDescent="0.5">
      <c r="A1346" s="73"/>
      <c r="B1346" s="92"/>
      <c r="C1346" s="97"/>
      <c r="D1346" s="100"/>
      <c r="E1346" s="74"/>
      <c r="F1346" s="76"/>
      <c r="G1346" s="114"/>
      <c r="H1346" s="121"/>
    </row>
    <row r="1347" spans="1:8" ht="30" customHeight="1" x14ac:dyDescent="0.5">
      <c r="A1347" s="73"/>
      <c r="B1347" s="92"/>
      <c r="C1347" s="97"/>
      <c r="D1347" s="100"/>
      <c r="E1347" s="74"/>
      <c r="F1347" s="76"/>
      <c r="G1347" s="114"/>
      <c r="H1347" s="121"/>
    </row>
    <row r="1348" spans="1:8" ht="30" customHeight="1" x14ac:dyDescent="0.5">
      <c r="A1348" s="73"/>
      <c r="B1348" s="92"/>
      <c r="C1348" s="97"/>
      <c r="D1348" s="100"/>
      <c r="E1348" s="74"/>
      <c r="F1348" s="76"/>
      <c r="G1348" s="114"/>
      <c r="H1348" s="121"/>
    </row>
    <row r="1349" spans="1:8" ht="30" customHeight="1" x14ac:dyDescent="0.5">
      <c r="A1349" s="73"/>
      <c r="B1349" s="92"/>
      <c r="C1349" s="97"/>
      <c r="D1349" s="100"/>
      <c r="E1349" s="74"/>
      <c r="F1349" s="76"/>
      <c r="G1349" s="114"/>
      <c r="H1349" s="121"/>
    </row>
    <row r="1350" spans="1:8" ht="30" customHeight="1" x14ac:dyDescent="0.5">
      <c r="A1350" s="73"/>
      <c r="B1350" s="92"/>
      <c r="C1350" s="97"/>
      <c r="D1350" s="100"/>
      <c r="E1350" s="74"/>
      <c r="F1350" s="76"/>
      <c r="G1350" s="114"/>
      <c r="H1350" s="121"/>
    </row>
    <row r="1351" spans="1:8" ht="30" customHeight="1" x14ac:dyDescent="0.5">
      <c r="A1351" s="73"/>
      <c r="B1351" s="92"/>
      <c r="C1351" s="97"/>
      <c r="D1351" s="100"/>
      <c r="E1351" s="74"/>
      <c r="F1351" s="115"/>
      <c r="G1351" s="116"/>
      <c r="H1351" s="122"/>
    </row>
    <row r="1352" spans="1:8" ht="30" customHeight="1" x14ac:dyDescent="0.5">
      <c r="A1352" s="73"/>
      <c r="B1352" s="92"/>
      <c r="C1352" s="97"/>
      <c r="D1352" s="100"/>
      <c r="E1352" s="74"/>
      <c r="F1352" s="76"/>
      <c r="G1352" s="114"/>
      <c r="H1352" s="121"/>
    </row>
    <row r="1353" spans="1:8" ht="30" customHeight="1" x14ac:dyDescent="0.5">
      <c r="A1353" s="73"/>
      <c r="B1353" s="92"/>
      <c r="C1353" s="97"/>
      <c r="D1353" s="100"/>
      <c r="E1353" s="74"/>
      <c r="F1353" s="115"/>
      <c r="G1353" s="116"/>
      <c r="H1353" s="122"/>
    </row>
    <row r="1354" spans="1:8" ht="30" customHeight="1" x14ac:dyDescent="0.5">
      <c r="A1354" s="73"/>
      <c r="B1354" s="92"/>
      <c r="C1354" s="97"/>
      <c r="D1354" s="100"/>
      <c r="E1354" s="74"/>
      <c r="F1354" s="76"/>
      <c r="G1354" s="114"/>
      <c r="H1354" s="121"/>
    </row>
    <row r="1355" spans="1:8" ht="30" customHeight="1" x14ac:dyDescent="0.5">
      <c r="A1355" s="73"/>
      <c r="B1355" s="92"/>
      <c r="C1355" s="97"/>
      <c r="D1355" s="100"/>
      <c r="E1355" s="74"/>
      <c r="F1355" s="76"/>
      <c r="G1355" s="114"/>
      <c r="H1355" s="121"/>
    </row>
    <row r="1356" spans="1:8" ht="30" customHeight="1" x14ac:dyDescent="0.5">
      <c r="A1356" s="73"/>
      <c r="B1356" s="92"/>
      <c r="C1356" s="97"/>
      <c r="D1356" s="100"/>
      <c r="E1356" s="74"/>
      <c r="F1356" s="76"/>
      <c r="G1356" s="114"/>
      <c r="H1356" s="121"/>
    </row>
    <row r="1357" spans="1:8" ht="30" customHeight="1" x14ac:dyDescent="0.5">
      <c r="A1357" s="73"/>
      <c r="B1357" s="92"/>
      <c r="C1357" s="97"/>
      <c r="D1357" s="100"/>
      <c r="E1357" s="74"/>
      <c r="F1357" s="76"/>
      <c r="G1357" s="114"/>
      <c r="H1357" s="121"/>
    </row>
    <row r="1358" spans="1:8" ht="30" customHeight="1" x14ac:dyDescent="0.5">
      <c r="A1358" s="73"/>
      <c r="B1358" s="92"/>
      <c r="C1358" s="97"/>
      <c r="D1358" s="100"/>
      <c r="E1358" s="74"/>
      <c r="F1358" s="76"/>
      <c r="G1358" s="114"/>
      <c r="H1358" s="121"/>
    </row>
    <row r="1359" spans="1:8" ht="30" customHeight="1" x14ac:dyDescent="0.5">
      <c r="A1359" s="73"/>
      <c r="B1359" s="92"/>
      <c r="C1359" s="97"/>
      <c r="D1359" s="100"/>
      <c r="E1359" s="74"/>
      <c r="F1359" s="76"/>
      <c r="G1359" s="114"/>
      <c r="H1359" s="121"/>
    </row>
    <row r="1360" spans="1:8" ht="30" customHeight="1" x14ac:dyDescent="0.5">
      <c r="A1360" s="73"/>
      <c r="B1360" s="92"/>
      <c r="C1360" s="97"/>
      <c r="D1360" s="100"/>
      <c r="E1360" s="74"/>
      <c r="F1360" s="76"/>
      <c r="G1360" s="114"/>
      <c r="H1360" s="121"/>
    </row>
    <row r="1361" spans="1:8" ht="30" customHeight="1" x14ac:dyDescent="0.5">
      <c r="A1361" s="73"/>
      <c r="B1361" s="92"/>
      <c r="C1361" s="97"/>
      <c r="D1361" s="100"/>
      <c r="E1361" s="74"/>
      <c r="F1361" s="76"/>
      <c r="G1361" s="114"/>
      <c r="H1361" s="121"/>
    </row>
    <row r="1362" spans="1:8" ht="30" customHeight="1" x14ac:dyDescent="0.5">
      <c r="A1362" s="73"/>
      <c r="B1362" s="92"/>
      <c r="C1362" s="97"/>
      <c r="D1362" s="100"/>
      <c r="E1362" s="74"/>
      <c r="F1362" s="115"/>
      <c r="G1362" s="116"/>
      <c r="H1362" s="122"/>
    </row>
    <row r="1363" spans="1:8" ht="30" customHeight="1" x14ac:dyDescent="0.5">
      <c r="A1363" s="73"/>
      <c r="B1363" s="92"/>
      <c r="C1363" s="97"/>
      <c r="D1363" s="100"/>
      <c r="E1363" s="74"/>
      <c r="F1363" s="76"/>
      <c r="G1363" s="114"/>
      <c r="H1363" s="121"/>
    </row>
    <row r="1364" spans="1:8" ht="30" customHeight="1" x14ac:dyDescent="0.5">
      <c r="A1364" s="73"/>
      <c r="B1364" s="92"/>
      <c r="C1364" s="97"/>
      <c r="D1364" s="100"/>
      <c r="E1364" s="74"/>
      <c r="F1364" s="76"/>
      <c r="G1364" s="114"/>
      <c r="H1364" s="121"/>
    </row>
    <row r="1365" spans="1:8" ht="30" customHeight="1" x14ac:dyDescent="0.5">
      <c r="A1365" s="73"/>
      <c r="B1365" s="92"/>
      <c r="C1365" s="97"/>
      <c r="D1365" s="100"/>
      <c r="E1365" s="74"/>
      <c r="F1365" s="76"/>
      <c r="G1365" s="114"/>
      <c r="H1365" s="121"/>
    </row>
    <row r="1366" spans="1:8" ht="30" customHeight="1" x14ac:dyDescent="0.5">
      <c r="A1366" s="73"/>
      <c r="B1366" s="92"/>
      <c r="C1366" s="97"/>
      <c r="D1366" s="100"/>
      <c r="E1366" s="74"/>
      <c r="F1366" s="76"/>
      <c r="G1366" s="114"/>
      <c r="H1366" s="121"/>
    </row>
    <row r="1367" spans="1:8" ht="30" customHeight="1" x14ac:dyDescent="0.5">
      <c r="A1367" s="73"/>
      <c r="B1367" s="92"/>
      <c r="C1367" s="97"/>
      <c r="D1367" s="100"/>
      <c r="E1367" s="75"/>
      <c r="F1367" s="76"/>
      <c r="G1367" s="77"/>
      <c r="H1367" s="121"/>
    </row>
    <row r="1368" spans="1:8" ht="30" customHeight="1" x14ac:dyDescent="0.5">
      <c r="A1368" s="73"/>
      <c r="B1368" s="92"/>
      <c r="C1368" s="97"/>
      <c r="D1368" s="100"/>
      <c r="E1368" s="75"/>
      <c r="F1368" s="76"/>
      <c r="G1368" s="77"/>
      <c r="H1368" s="121"/>
    </row>
    <row r="1369" spans="1:8" ht="30" customHeight="1" x14ac:dyDescent="0.5">
      <c r="A1369" s="73"/>
      <c r="B1369" s="92"/>
      <c r="C1369" s="97"/>
      <c r="D1369" s="100"/>
      <c r="E1369" s="75"/>
      <c r="F1369" s="76"/>
      <c r="G1369" s="77"/>
      <c r="H1369" s="121"/>
    </row>
    <row r="1370" spans="1:8" ht="30" customHeight="1" x14ac:dyDescent="0.5">
      <c r="A1370" s="73"/>
      <c r="B1370" s="92"/>
      <c r="C1370" s="97"/>
      <c r="D1370" s="100"/>
      <c r="E1370" s="75"/>
      <c r="F1370" s="76"/>
      <c r="G1370" s="77"/>
      <c r="H1370" s="121"/>
    </row>
    <row r="1371" spans="1:8" ht="30" customHeight="1" x14ac:dyDescent="0.4">
      <c r="A1371" s="71"/>
      <c r="B1371" s="93"/>
      <c r="C1371" s="98"/>
      <c r="D1371" s="101"/>
      <c r="E1371" s="72"/>
      <c r="F1371" s="76"/>
      <c r="G1371" s="77"/>
      <c r="H1371" s="121"/>
    </row>
    <row r="1372" spans="1:8" ht="30" customHeight="1" x14ac:dyDescent="0.4">
      <c r="A1372" s="71"/>
      <c r="B1372" s="93"/>
      <c r="C1372" s="98"/>
      <c r="D1372" s="101"/>
      <c r="E1372" s="72"/>
      <c r="F1372" s="76"/>
      <c r="G1372" s="77"/>
      <c r="H1372" s="121"/>
    </row>
    <row r="1373" spans="1:8" ht="30" customHeight="1" x14ac:dyDescent="0.4">
      <c r="A1373" s="71"/>
      <c r="B1373" s="93"/>
      <c r="C1373" s="98"/>
      <c r="D1373" s="101"/>
      <c r="E1373" s="72"/>
      <c r="F1373" s="76"/>
      <c r="G1373" s="77"/>
      <c r="H1373" s="121"/>
    </row>
    <row r="1374" spans="1:8" ht="30" customHeight="1" x14ac:dyDescent="0.4">
      <c r="A1374" s="71"/>
      <c r="B1374" s="93"/>
      <c r="C1374" s="98"/>
      <c r="D1374" s="101"/>
      <c r="E1374" s="72"/>
      <c r="F1374" s="76"/>
      <c r="G1374" s="77"/>
      <c r="H1374" s="121"/>
    </row>
    <row r="1375" spans="1:8" ht="30" customHeight="1" x14ac:dyDescent="0.4">
      <c r="A1375" s="71"/>
      <c r="B1375" s="94"/>
      <c r="C1375" s="94"/>
      <c r="D1375" s="101"/>
      <c r="E1375" s="72"/>
      <c r="F1375" s="76"/>
      <c r="G1375" s="77"/>
      <c r="H1375" s="121"/>
    </row>
    <row r="1376" spans="1:8" ht="30" customHeight="1" x14ac:dyDescent="0.4">
      <c r="A1376" s="71"/>
      <c r="B1376" s="94"/>
      <c r="C1376" s="94"/>
      <c r="D1376" s="101"/>
      <c r="E1376" s="72"/>
      <c r="F1376" s="76"/>
      <c r="G1376" s="77"/>
      <c r="H1376" s="121"/>
    </row>
    <row r="1377" spans="1:9" ht="30" customHeight="1" x14ac:dyDescent="0.4">
      <c r="A1377" s="79"/>
      <c r="B1377" s="95"/>
      <c r="C1377" s="95"/>
      <c r="D1377" s="102"/>
      <c r="E1377" s="80"/>
      <c r="F1377" s="81"/>
      <c r="G1377" s="82"/>
      <c r="H1377" s="123"/>
    </row>
    <row r="1378" spans="1:9" s="65" customFormat="1" ht="30" customHeight="1" x14ac:dyDescent="0.4">
      <c r="A1378" s="83"/>
      <c r="B1378" s="96"/>
      <c r="C1378" s="96"/>
      <c r="D1378" s="96"/>
      <c r="E1378" s="84"/>
      <c r="F1378" s="82"/>
      <c r="G1378" s="82"/>
      <c r="H1378" s="124"/>
    </row>
    <row r="1379" spans="1:9" ht="38.25" customHeight="1" x14ac:dyDescent="0.25">
      <c r="A1379" s="157" t="s">
        <v>360</v>
      </c>
      <c r="B1379" s="157"/>
      <c r="C1379" s="157"/>
      <c r="D1379" s="157"/>
      <c r="E1379" s="157"/>
      <c r="F1379" s="157"/>
      <c r="G1379" s="157"/>
      <c r="H1379" s="157"/>
    </row>
    <row r="1380" spans="1:9" ht="134.25" customHeight="1" x14ac:dyDescent="0.25">
      <c r="A1380" s="158" t="s">
        <v>1635</v>
      </c>
      <c r="B1380" s="158"/>
      <c r="C1380" s="158"/>
      <c r="D1380" s="158"/>
      <c r="E1380" s="158"/>
      <c r="F1380" s="158"/>
      <c r="G1380" s="158"/>
      <c r="H1380" s="158"/>
      <c r="I1380" s="68"/>
    </row>
    <row r="1381" spans="1:9" ht="41.25" customHeight="1" x14ac:dyDescent="0.9">
      <c r="A1381" s="78" t="s">
        <v>65</v>
      </c>
    </row>
    <row r="1382" spans="1:9" ht="37.5" customHeight="1" x14ac:dyDescent="0.7">
      <c r="A1382" s="159" t="s">
        <v>322</v>
      </c>
      <c r="B1382" s="159"/>
      <c r="C1382" s="159"/>
      <c r="D1382" s="159"/>
      <c r="E1382" s="159"/>
      <c r="F1382" s="159"/>
      <c r="G1382" s="159"/>
      <c r="H1382" s="159"/>
    </row>
    <row r="1383" spans="1:9" ht="18.75" customHeight="1" x14ac:dyDescent="0.4"/>
    <row r="1384" spans="1:9" ht="55.5" customHeight="1" x14ac:dyDescent="0.25">
      <c r="A1384" s="160" t="s">
        <v>1637</v>
      </c>
      <c r="B1384" s="160"/>
      <c r="C1384" s="160"/>
      <c r="D1384" s="160"/>
      <c r="E1384" s="160"/>
      <c r="F1384" s="160"/>
      <c r="G1384" s="160"/>
      <c r="H1384" s="160"/>
    </row>
    <row r="1386" spans="1:9" ht="30" customHeight="1" x14ac:dyDescent="0.4">
      <c r="A1386" s="69" t="s">
        <v>357</v>
      </c>
      <c r="B1386" s="91" t="s">
        <v>267</v>
      </c>
      <c r="C1386" s="91" t="s">
        <v>721</v>
      </c>
      <c r="D1386" s="99" t="s">
        <v>358</v>
      </c>
      <c r="E1386" s="70" t="s">
        <v>359</v>
      </c>
      <c r="F1386" s="161" t="s">
        <v>256</v>
      </c>
      <c r="G1386" s="161"/>
      <c r="H1386" s="161"/>
    </row>
    <row r="1387" spans="1:9" ht="30" customHeight="1" x14ac:dyDescent="0.5">
      <c r="A1387" s="73" t="str">
        <f>'Master Book'!E305</f>
        <v>Ignition transformer - universal</v>
      </c>
      <c r="B1387" s="92">
        <f>'Master Book'!H305</f>
        <v>532.80635880077375</v>
      </c>
      <c r="C1387" s="97">
        <f>'Master Book'!I305</f>
        <v>430.05007253384917</v>
      </c>
      <c r="D1387" s="100">
        <f>'Master Book'!J305</f>
        <v>365.54256165377177</v>
      </c>
      <c r="E1387" s="74" t="str">
        <f>'Master Book'!D305</f>
        <v>13001</v>
      </c>
      <c r="F1387" s="76">
        <f>'Master Book'!F305</f>
        <v>0.5</v>
      </c>
      <c r="G1387" s="114" t="s">
        <v>1131</v>
      </c>
      <c r="H1387" s="121">
        <f>'Master Book'!P305</f>
        <v>55</v>
      </c>
    </row>
    <row r="1388" spans="1:9" ht="30" customHeight="1" x14ac:dyDescent="0.5">
      <c r="A1388" s="73" t="str">
        <f>'Master Book'!E306</f>
        <v>Ignition transformer - Special Order</v>
      </c>
      <c r="B1388" s="92">
        <f>'Master Book'!H306</f>
        <v>613.21885880077366</v>
      </c>
      <c r="C1388" s="97">
        <f>'Master Book'!I306</f>
        <v>490.46257253384914</v>
      </c>
      <c r="D1388" s="100">
        <f>'Master Book'!J306</f>
        <v>416.89318665377175</v>
      </c>
      <c r="E1388" s="74" t="str">
        <f>'Master Book'!D306</f>
        <v>13002</v>
      </c>
      <c r="F1388" s="76">
        <f>'Master Book'!F306</f>
        <v>0.5</v>
      </c>
      <c r="G1388" s="114" t="s">
        <v>1131</v>
      </c>
      <c r="H1388" s="121">
        <f>'Master Book'!P306</f>
        <v>60</v>
      </c>
    </row>
    <row r="1389" spans="1:9" ht="30" customHeight="1" x14ac:dyDescent="0.5">
      <c r="A1389" s="73" t="str">
        <f>'Master Book'!E307</f>
        <v>Warranty ignition transformer   - Special Order</v>
      </c>
      <c r="B1389" s="92">
        <f>'Master Book'!H307</f>
        <v>368.26885880077373</v>
      </c>
      <c r="C1389" s="97">
        <f>'Master Book'!I307</f>
        <v>245.51257253384915</v>
      </c>
      <c r="D1389" s="100">
        <f>'Master Book'!J307</f>
        <v>208.68568665377177</v>
      </c>
      <c r="E1389" s="74" t="str">
        <f>'Master Book'!D307</f>
        <v>13004</v>
      </c>
      <c r="F1389" s="76">
        <f>'Master Book'!F307</f>
        <v>0.5</v>
      </c>
      <c r="G1389" s="114" t="s">
        <v>1131</v>
      </c>
      <c r="H1389" s="121">
        <f>'Master Book'!P307</f>
        <v>0</v>
      </c>
    </row>
    <row r="1390" spans="1:9" ht="30" customHeight="1" x14ac:dyDescent="0.5">
      <c r="A1390" s="73"/>
      <c r="B1390" s="92"/>
      <c r="C1390" s="97"/>
      <c r="D1390" s="100"/>
      <c r="E1390" s="74"/>
      <c r="F1390" s="76"/>
      <c r="G1390" s="114"/>
      <c r="H1390" s="121"/>
    </row>
    <row r="1391" spans="1:9" ht="30" customHeight="1" x14ac:dyDescent="0.5">
      <c r="A1391" s="73"/>
      <c r="B1391" s="92"/>
      <c r="C1391" s="97"/>
      <c r="D1391" s="100"/>
      <c r="E1391" s="74"/>
      <c r="F1391" s="76"/>
      <c r="G1391" s="114"/>
      <c r="H1391" s="121"/>
    </row>
    <row r="1392" spans="1:9" ht="30" customHeight="1" x14ac:dyDescent="0.5">
      <c r="A1392" s="73"/>
      <c r="B1392" s="92"/>
      <c r="C1392" s="97"/>
      <c r="D1392" s="100"/>
      <c r="E1392" s="74"/>
      <c r="F1392" s="76"/>
      <c r="G1392" s="114"/>
      <c r="H1392" s="121"/>
    </row>
    <row r="1393" spans="1:8" ht="30" customHeight="1" x14ac:dyDescent="0.5">
      <c r="A1393" s="73"/>
      <c r="B1393" s="92"/>
      <c r="C1393" s="97"/>
      <c r="D1393" s="100"/>
      <c r="E1393" s="74"/>
      <c r="F1393" s="76"/>
      <c r="G1393" s="114"/>
      <c r="H1393" s="121"/>
    </row>
    <row r="1394" spans="1:8" ht="30" customHeight="1" x14ac:dyDescent="0.5">
      <c r="A1394" s="73"/>
      <c r="B1394" s="92"/>
      <c r="C1394" s="97"/>
      <c r="D1394" s="100"/>
      <c r="E1394" s="74"/>
      <c r="F1394" s="76"/>
      <c r="G1394" s="114"/>
      <c r="H1394" s="121"/>
    </row>
    <row r="1395" spans="1:8" ht="30" customHeight="1" x14ac:dyDescent="0.5">
      <c r="A1395" s="73"/>
      <c r="B1395" s="92"/>
      <c r="C1395" s="97"/>
      <c r="D1395" s="100"/>
      <c r="E1395" s="74"/>
      <c r="F1395" s="76"/>
      <c r="G1395" s="114"/>
      <c r="H1395" s="121"/>
    </row>
    <row r="1396" spans="1:8" ht="30" customHeight="1" x14ac:dyDescent="0.5">
      <c r="A1396" s="73"/>
      <c r="B1396" s="92"/>
      <c r="C1396" s="97"/>
      <c r="D1396" s="100"/>
      <c r="E1396" s="74"/>
      <c r="F1396" s="76"/>
      <c r="G1396" s="114"/>
      <c r="H1396" s="121"/>
    </row>
    <row r="1397" spans="1:8" ht="30" customHeight="1" x14ac:dyDescent="0.5">
      <c r="A1397" s="73"/>
      <c r="B1397" s="92"/>
      <c r="C1397" s="97"/>
      <c r="D1397" s="100"/>
      <c r="E1397" s="74"/>
      <c r="F1397" s="76"/>
      <c r="G1397" s="114"/>
      <c r="H1397" s="121"/>
    </row>
    <row r="1398" spans="1:8" ht="30" customHeight="1" x14ac:dyDescent="0.5">
      <c r="A1398" s="73"/>
      <c r="B1398" s="92"/>
      <c r="C1398" s="97"/>
      <c r="D1398" s="100"/>
      <c r="E1398" s="74"/>
      <c r="F1398" s="76"/>
      <c r="G1398" s="114"/>
      <c r="H1398" s="121"/>
    </row>
    <row r="1399" spans="1:8" ht="30" customHeight="1" x14ac:dyDescent="0.5">
      <c r="A1399" s="73"/>
      <c r="B1399" s="92"/>
      <c r="C1399" s="97"/>
      <c r="D1399" s="100"/>
      <c r="E1399" s="74"/>
      <c r="F1399" s="115"/>
      <c r="G1399" s="116"/>
      <c r="H1399" s="122"/>
    </row>
    <row r="1400" spans="1:8" ht="30" customHeight="1" x14ac:dyDescent="0.5">
      <c r="A1400" s="73"/>
      <c r="B1400" s="92"/>
      <c r="C1400" s="97"/>
      <c r="D1400" s="100"/>
      <c r="E1400" s="74"/>
      <c r="F1400" s="76"/>
      <c r="G1400" s="114"/>
      <c r="H1400" s="121"/>
    </row>
    <row r="1401" spans="1:8" ht="30" customHeight="1" x14ac:dyDescent="0.5">
      <c r="A1401" s="73"/>
      <c r="B1401" s="92"/>
      <c r="C1401" s="97"/>
      <c r="D1401" s="100"/>
      <c r="E1401" s="74"/>
      <c r="F1401" s="76"/>
      <c r="G1401" s="114"/>
      <c r="H1401" s="121"/>
    </row>
    <row r="1402" spans="1:8" ht="30" customHeight="1" x14ac:dyDescent="0.5">
      <c r="A1402" s="73"/>
      <c r="B1402" s="92"/>
      <c r="C1402" s="97"/>
      <c r="D1402" s="100"/>
      <c r="E1402" s="74"/>
      <c r="F1402" s="76"/>
      <c r="G1402" s="114"/>
      <c r="H1402" s="121"/>
    </row>
    <row r="1403" spans="1:8" ht="30" customHeight="1" x14ac:dyDescent="0.5">
      <c r="A1403" s="73"/>
      <c r="B1403" s="92"/>
      <c r="C1403" s="97"/>
      <c r="D1403" s="100"/>
      <c r="E1403" s="74"/>
      <c r="F1403" s="76"/>
      <c r="G1403" s="114"/>
      <c r="H1403" s="121"/>
    </row>
    <row r="1404" spans="1:8" ht="30" customHeight="1" x14ac:dyDescent="0.5">
      <c r="A1404" s="73"/>
      <c r="B1404" s="92"/>
      <c r="C1404" s="97"/>
      <c r="D1404" s="100"/>
      <c r="E1404" s="74"/>
      <c r="F1404" s="76"/>
      <c r="G1404" s="114"/>
      <c r="H1404" s="121"/>
    </row>
    <row r="1405" spans="1:8" ht="30" customHeight="1" x14ac:dyDescent="0.5">
      <c r="A1405" s="73"/>
      <c r="B1405" s="92"/>
      <c r="C1405" s="97"/>
      <c r="D1405" s="100"/>
      <c r="E1405" s="74"/>
      <c r="F1405" s="76"/>
      <c r="G1405" s="114"/>
      <c r="H1405" s="121"/>
    </row>
    <row r="1406" spans="1:8" ht="30" customHeight="1" x14ac:dyDescent="0.5">
      <c r="A1406" s="73"/>
      <c r="B1406" s="92"/>
      <c r="C1406" s="97"/>
      <c r="D1406" s="100"/>
      <c r="E1406" s="74"/>
      <c r="F1406" s="76"/>
      <c r="G1406" s="114"/>
      <c r="H1406" s="121"/>
    </row>
    <row r="1407" spans="1:8" ht="30" customHeight="1" x14ac:dyDescent="0.5">
      <c r="A1407" s="73"/>
      <c r="B1407" s="92"/>
      <c r="C1407" s="97"/>
      <c r="D1407" s="100"/>
      <c r="E1407" s="74"/>
      <c r="F1407" s="76"/>
      <c r="G1407" s="114"/>
      <c r="H1407" s="121"/>
    </row>
    <row r="1408" spans="1:8" ht="30" customHeight="1" x14ac:dyDescent="0.5">
      <c r="A1408" s="73"/>
      <c r="B1408" s="92"/>
      <c r="C1408" s="97"/>
      <c r="D1408" s="100"/>
      <c r="E1408" s="74"/>
      <c r="F1408" s="115"/>
      <c r="G1408" s="116"/>
      <c r="H1408" s="122"/>
    </row>
    <row r="1409" spans="1:8" ht="30" customHeight="1" x14ac:dyDescent="0.5">
      <c r="A1409" s="73"/>
      <c r="B1409" s="92"/>
      <c r="C1409" s="97"/>
      <c r="D1409" s="100"/>
      <c r="E1409" s="74"/>
      <c r="F1409" s="76"/>
      <c r="G1409" s="114"/>
      <c r="H1409" s="121"/>
    </row>
    <row r="1410" spans="1:8" ht="30" customHeight="1" x14ac:dyDescent="0.5">
      <c r="A1410" s="73"/>
      <c r="B1410" s="92"/>
      <c r="C1410" s="97"/>
      <c r="D1410" s="100"/>
      <c r="E1410" s="74"/>
      <c r="F1410" s="76"/>
      <c r="G1410" s="114"/>
      <c r="H1410" s="121"/>
    </row>
    <row r="1411" spans="1:8" ht="30" customHeight="1" x14ac:dyDescent="0.5">
      <c r="A1411" s="73"/>
      <c r="B1411" s="92"/>
      <c r="C1411" s="97"/>
      <c r="D1411" s="100"/>
      <c r="E1411" s="74"/>
      <c r="F1411" s="76"/>
      <c r="G1411" s="114"/>
      <c r="H1411" s="121"/>
    </row>
    <row r="1412" spans="1:8" ht="30" customHeight="1" x14ac:dyDescent="0.5">
      <c r="A1412" s="73"/>
      <c r="B1412" s="92"/>
      <c r="C1412" s="97"/>
      <c r="D1412" s="100"/>
      <c r="E1412" s="74"/>
      <c r="F1412" s="76"/>
      <c r="G1412" s="114"/>
      <c r="H1412" s="121"/>
    </row>
    <row r="1413" spans="1:8" ht="30" customHeight="1" x14ac:dyDescent="0.5">
      <c r="A1413" s="73"/>
      <c r="B1413" s="92"/>
      <c r="C1413" s="97"/>
      <c r="D1413" s="100"/>
      <c r="E1413" s="75"/>
      <c r="F1413" s="76"/>
      <c r="G1413" s="77"/>
      <c r="H1413" s="121"/>
    </row>
    <row r="1414" spans="1:8" ht="30" customHeight="1" x14ac:dyDescent="0.5">
      <c r="A1414" s="73"/>
      <c r="B1414" s="92"/>
      <c r="C1414" s="97"/>
      <c r="D1414" s="100"/>
      <c r="E1414" s="75"/>
      <c r="F1414" s="76"/>
      <c r="G1414" s="77"/>
      <c r="H1414" s="121"/>
    </row>
    <row r="1415" spans="1:8" ht="30" customHeight="1" x14ac:dyDescent="0.5">
      <c r="A1415" s="73"/>
      <c r="B1415" s="92"/>
      <c r="C1415" s="97"/>
      <c r="D1415" s="100"/>
      <c r="E1415" s="75"/>
      <c r="F1415" s="76"/>
      <c r="G1415" s="77"/>
      <c r="H1415" s="121"/>
    </row>
    <row r="1416" spans="1:8" ht="30" customHeight="1" x14ac:dyDescent="0.5">
      <c r="A1416" s="73"/>
      <c r="B1416" s="92"/>
      <c r="C1416" s="97"/>
      <c r="D1416" s="100"/>
      <c r="E1416" s="75"/>
      <c r="F1416" s="76"/>
      <c r="G1416" s="77"/>
      <c r="H1416" s="121"/>
    </row>
    <row r="1417" spans="1:8" ht="30" customHeight="1" x14ac:dyDescent="0.4">
      <c r="A1417" s="71"/>
      <c r="B1417" s="93"/>
      <c r="C1417" s="98"/>
      <c r="D1417" s="101"/>
      <c r="E1417" s="72"/>
      <c r="F1417" s="76"/>
      <c r="G1417" s="77"/>
      <c r="H1417" s="121"/>
    </row>
    <row r="1418" spans="1:8" ht="30" customHeight="1" x14ac:dyDescent="0.4">
      <c r="A1418" s="71"/>
      <c r="B1418" s="93"/>
      <c r="C1418" s="98"/>
      <c r="D1418" s="101"/>
      <c r="E1418" s="72"/>
      <c r="F1418" s="76"/>
      <c r="G1418" s="77"/>
      <c r="H1418" s="121"/>
    </row>
    <row r="1419" spans="1:8" ht="30" customHeight="1" x14ac:dyDescent="0.4">
      <c r="A1419" s="71"/>
      <c r="B1419" s="93"/>
      <c r="C1419" s="98"/>
      <c r="D1419" s="101"/>
      <c r="E1419" s="72"/>
      <c r="F1419" s="76"/>
      <c r="G1419" s="77"/>
      <c r="H1419" s="121"/>
    </row>
    <row r="1420" spans="1:8" ht="30" customHeight="1" x14ac:dyDescent="0.4">
      <c r="A1420" s="71"/>
      <c r="B1420" s="93"/>
      <c r="C1420" s="98"/>
      <c r="D1420" s="101"/>
      <c r="E1420" s="72"/>
      <c r="F1420" s="76"/>
      <c r="G1420" s="77"/>
      <c r="H1420" s="121"/>
    </row>
    <row r="1421" spans="1:8" ht="30" customHeight="1" x14ac:dyDescent="0.4">
      <c r="A1421" s="71"/>
      <c r="B1421" s="94"/>
      <c r="C1421" s="94"/>
      <c r="D1421" s="101"/>
      <c r="E1421" s="72"/>
      <c r="F1421" s="76"/>
      <c r="G1421" s="77"/>
      <c r="H1421" s="121"/>
    </row>
    <row r="1422" spans="1:8" ht="30" customHeight="1" x14ac:dyDescent="0.4">
      <c r="A1422" s="71"/>
      <c r="B1422" s="94"/>
      <c r="C1422" s="94"/>
      <c r="D1422" s="101"/>
      <c r="E1422" s="72"/>
      <c r="F1422" s="76"/>
      <c r="G1422" s="77"/>
      <c r="H1422" s="121"/>
    </row>
    <row r="1423" spans="1:8" ht="30" customHeight="1" x14ac:dyDescent="0.4">
      <c r="A1423" s="79"/>
      <c r="B1423" s="95"/>
      <c r="C1423" s="95"/>
      <c r="D1423" s="102"/>
      <c r="E1423" s="80"/>
      <c r="F1423" s="81"/>
      <c r="G1423" s="82"/>
      <c r="H1423" s="123"/>
    </row>
    <row r="1424" spans="1:8" s="65" customFormat="1" ht="30" customHeight="1" x14ac:dyDescent="0.4">
      <c r="A1424" s="83"/>
      <c r="B1424" s="96"/>
      <c r="C1424" s="96"/>
      <c r="D1424" s="96"/>
      <c r="E1424" s="84"/>
      <c r="F1424" s="82"/>
      <c r="G1424" s="82"/>
      <c r="H1424" s="124"/>
    </row>
    <row r="1425" spans="1:9" ht="38.25" customHeight="1" x14ac:dyDescent="0.25">
      <c r="A1425" s="157" t="s">
        <v>360</v>
      </c>
      <c r="B1425" s="157"/>
      <c r="C1425" s="157"/>
      <c r="D1425" s="157"/>
      <c r="E1425" s="157"/>
      <c r="F1425" s="157"/>
      <c r="G1425" s="157"/>
      <c r="H1425" s="157"/>
    </row>
    <row r="1426" spans="1:9" ht="134.25" customHeight="1" x14ac:dyDescent="0.25">
      <c r="A1426" s="158" t="s">
        <v>1635</v>
      </c>
      <c r="B1426" s="158"/>
      <c r="C1426" s="158"/>
      <c r="D1426" s="158"/>
      <c r="E1426" s="158"/>
      <c r="F1426" s="158"/>
      <c r="G1426" s="158"/>
      <c r="H1426" s="158"/>
      <c r="I1426" s="68"/>
    </row>
    <row r="1427" spans="1:9" ht="41.25" customHeight="1" x14ac:dyDescent="0.9">
      <c r="A1427" s="78" t="s">
        <v>66</v>
      </c>
    </row>
    <row r="1428" spans="1:9" ht="37.5" customHeight="1" x14ac:dyDescent="0.7">
      <c r="A1428" s="159" t="s">
        <v>323</v>
      </c>
      <c r="B1428" s="159"/>
      <c r="C1428" s="159"/>
      <c r="D1428" s="159"/>
      <c r="E1428" s="159"/>
      <c r="F1428" s="159"/>
      <c r="G1428" s="159"/>
      <c r="H1428" s="159"/>
    </row>
    <row r="1429" spans="1:9" ht="18.75" customHeight="1" x14ac:dyDescent="0.4"/>
    <row r="1430" spans="1:9" ht="55.5" customHeight="1" x14ac:dyDescent="0.25">
      <c r="A1430" s="160" t="s">
        <v>1637</v>
      </c>
      <c r="B1430" s="160"/>
      <c r="C1430" s="160"/>
      <c r="D1430" s="160"/>
      <c r="E1430" s="160"/>
      <c r="F1430" s="160"/>
      <c r="G1430" s="160"/>
      <c r="H1430" s="160"/>
    </row>
    <row r="1432" spans="1:9" ht="30" customHeight="1" x14ac:dyDescent="0.4">
      <c r="A1432" s="69" t="s">
        <v>357</v>
      </c>
      <c r="B1432" s="91" t="s">
        <v>267</v>
      </c>
      <c r="C1432" s="91" t="s">
        <v>721</v>
      </c>
      <c r="D1432" s="99" t="s">
        <v>358</v>
      </c>
      <c r="E1432" s="70" t="s">
        <v>359</v>
      </c>
      <c r="F1432" s="161" t="s">
        <v>256</v>
      </c>
      <c r="G1432" s="161"/>
      <c r="H1432" s="161"/>
    </row>
    <row r="1433" spans="1:9" ht="30" customHeight="1" x14ac:dyDescent="0.5">
      <c r="A1433" s="73" t="str">
        <f>'Master Book'!E308</f>
        <v>Clean drain pan</v>
      </c>
      <c r="B1433" s="92">
        <f>'Master Book'!H308</f>
        <v>332.51635880077373</v>
      </c>
      <c r="C1433" s="97">
        <f>'Master Book'!I308</f>
        <v>229.76007253384915</v>
      </c>
      <c r="D1433" s="100">
        <f>'Master Book'!J308</f>
        <v>195.29606165377177</v>
      </c>
      <c r="E1433" s="74" t="str">
        <f>'Master Book'!D308</f>
        <v>13101</v>
      </c>
      <c r="F1433" s="76">
        <f>'Master Book'!F308</f>
        <v>0.5</v>
      </c>
      <c r="G1433" s="114" t="s">
        <v>1131</v>
      </c>
      <c r="H1433" s="121">
        <f>'Master Book'!P308</f>
        <v>3</v>
      </c>
    </row>
    <row r="1434" spans="1:9" ht="30" customHeight="1" x14ac:dyDescent="0.5">
      <c r="A1434" s="73" t="str">
        <f>'Master Book'!E309</f>
        <v>Flush drain line</v>
      </c>
      <c r="B1434" s="92">
        <f>'Master Book'!H309</f>
        <v>178.38192940038687</v>
      </c>
      <c r="C1434" s="97">
        <f>'Master Book'!I309</f>
        <v>127.00378626692458</v>
      </c>
      <c r="D1434" s="100">
        <f>'Master Book'!J309</f>
        <v>107.95321832688589</v>
      </c>
      <c r="E1434" s="74" t="str">
        <f>'Master Book'!D309</f>
        <v>13102</v>
      </c>
      <c r="F1434" s="76">
        <f>'Master Book'!F309</f>
        <v>0.25</v>
      </c>
      <c r="G1434" s="114" t="s">
        <v>1131</v>
      </c>
      <c r="H1434" s="121">
        <f>'Master Book'!P309</f>
        <v>3</v>
      </c>
    </row>
    <row r="1435" spans="1:9" ht="30" customHeight="1" x14ac:dyDescent="0.5">
      <c r="A1435" s="73" t="str">
        <f>'Master Book'!E310</f>
        <v>Flush drain line with disconnect and repair</v>
      </c>
      <c r="B1435" s="92">
        <f>'Master Book'!H310</f>
        <v>369.25885880077374</v>
      </c>
      <c r="C1435" s="97">
        <f>'Master Book'!I310</f>
        <v>266.50257253384916</v>
      </c>
      <c r="D1435" s="100">
        <f>'Master Book'!J310</f>
        <v>226.52718665377179</v>
      </c>
      <c r="E1435" s="74" t="str">
        <f>'Master Book'!D310</f>
        <v>13103</v>
      </c>
      <c r="F1435" s="76">
        <f>'Master Book'!F310</f>
        <v>0.5</v>
      </c>
      <c r="G1435" s="114" t="s">
        <v>1131</v>
      </c>
      <c r="H1435" s="121">
        <f>'Master Book'!P310</f>
        <v>12</v>
      </c>
    </row>
    <row r="1436" spans="1:9" ht="30" customHeight="1" x14ac:dyDescent="0.5">
      <c r="A1436" s="73" t="str">
        <f>'Master Book'!E311</f>
        <v xml:space="preserve">Ceiling Saver:  Float switch for existing emergency pan </v>
      </c>
      <c r="B1436" s="92">
        <f>'Master Book'!H311</f>
        <v>614.87828820116056</v>
      </c>
      <c r="C1436" s="97">
        <f>'Master Book'!I311</f>
        <v>460.74385880077375</v>
      </c>
      <c r="D1436" s="100">
        <f>'Master Book'!J311</f>
        <v>391.6322799806577</v>
      </c>
      <c r="E1436" s="74" t="str">
        <f>'Master Book'!D311</f>
        <v>13104</v>
      </c>
      <c r="F1436" s="76">
        <f>'Master Book'!F311</f>
        <v>0.75</v>
      </c>
      <c r="G1436" s="114" t="s">
        <v>1131</v>
      </c>
      <c r="H1436" s="121">
        <f>'Master Book'!P311</f>
        <v>30</v>
      </c>
    </row>
    <row r="1437" spans="1:9" ht="30" customHeight="1" x14ac:dyDescent="0.5">
      <c r="A1437" s="73" t="str">
        <f>'Master Book'!E312</f>
        <v xml:space="preserve">Ceiling Saver:  EZ Trap- plumb into existing drain line </v>
      </c>
      <c r="B1437" s="92">
        <f>'Master Book'!H312</f>
        <v>614.87828820116056</v>
      </c>
      <c r="C1437" s="97">
        <f>'Master Book'!I312</f>
        <v>460.74385880077375</v>
      </c>
      <c r="D1437" s="100">
        <f>'Master Book'!J312</f>
        <v>391.6322799806577</v>
      </c>
      <c r="E1437" s="74" t="str">
        <f>'Master Book'!D312</f>
        <v>13104</v>
      </c>
      <c r="F1437" s="76">
        <f>'Master Book'!F312</f>
        <v>0.75</v>
      </c>
      <c r="G1437" s="114" t="s">
        <v>1131</v>
      </c>
      <c r="H1437" s="121">
        <f>'Master Book'!P312</f>
        <v>30</v>
      </c>
    </row>
    <row r="1438" spans="1:9" ht="30" customHeight="1" x14ac:dyDescent="0.5">
      <c r="A1438" s="73" t="str">
        <f>'Master Book'!E313</f>
        <v>Ceiling Saver System: Pan &amp; Switch - Special Order</v>
      </c>
      <c r="B1438" s="92">
        <f>'Master Book'!H313</f>
        <v>1506.3660058027081</v>
      </c>
      <c r="C1438" s="97">
        <f>'Master Book'!I313</f>
        <v>1126.7190038684721</v>
      </c>
      <c r="D1438" s="100">
        <f>'Master Book'!J313</f>
        <v>957.71115328820122</v>
      </c>
      <c r="E1438" s="74" t="str">
        <f>'Master Book'!D313</f>
        <v>13105</v>
      </c>
      <c r="F1438" s="76">
        <f>'Master Book'!F313</f>
        <v>1.75</v>
      </c>
      <c r="G1438" s="114" t="s">
        <v>1131</v>
      </c>
      <c r="H1438" s="121">
        <f>'Master Book'!P313</f>
        <v>90</v>
      </c>
    </row>
    <row r="1439" spans="1:9" ht="30" customHeight="1" x14ac:dyDescent="0.5">
      <c r="A1439" s="73" t="str">
        <f>'Master Book'!E314</f>
        <v>Condensate pump cleaning</v>
      </c>
      <c r="B1439" s="92">
        <f>'Master Book'!H314</f>
        <v>166.25817940038687</v>
      </c>
      <c r="C1439" s="97">
        <f>'Master Book'!I314</f>
        <v>114.88003626692458</v>
      </c>
      <c r="D1439" s="100">
        <f>'Master Book'!J314</f>
        <v>97.648030826885886</v>
      </c>
      <c r="E1439" s="74" t="str">
        <f>'Master Book'!D314</f>
        <v>13106</v>
      </c>
      <c r="F1439" s="76">
        <f>'Master Book'!F314</f>
        <v>0.25</v>
      </c>
      <c r="G1439" s="114" t="s">
        <v>1131</v>
      </c>
      <c r="H1439" s="121">
        <f>'Master Book'!P314</f>
        <v>1.5</v>
      </c>
    </row>
    <row r="1440" spans="1:9" ht="30" customHeight="1" x14ac:dyDescent="0.5">
      <c r="A1440" s="73" t="str">
        <f>'Master Book'!E315</f>
        <v>Replace existing condensate pump</v>
      </c>
      <c r="B1440" s="92">
        <f>'Master Book'!H315</f>
        <v>358.25942940038686</v>
      </c>
      <c r="C1440" s="97">
        <f>'Master Book'!I315</f>
        <v>306.88128626692458</v>
      </c>
      <c r="D1440" s="100">
        <f>'Master Book'!J315</f>
        <v>260.84909332688591</v>
      </c>
      <c r="E1440" s="74" t="str">
        <f>'Master Book'!D315</f>
        <v>13107</v>
      </c>
      <c r="F1440" s="76">
        <f>'Master Book'!F315</f>
        <v>0.25</v>
      </c>
      <c r="G1440" s="114" t="s">
        <v>1131</v>
      </c>
      <c r="H1440" s="121">
        <f>'Master Book'!P315</f>
        <v>50</v>
      </c>
    </row>
    <row r="1441" spans="1:8" ht="30" customHeight="1" x14ac:dyDescent="0.5">
      <c r="A1441" s="73" t="str">
        <f>'Master Book'!E316</f>
        <v>Install brand new condensate pump w/ tubing</v>
      </c>
      <c r="B1441" s="92">
        <f>'Master Book'!H316</f>
        <v>768.59078820116065</v>
      </c>
      <c r="C1441" s="97">
        <f>'Master Book'!I316</f>
        <v>614.45635880077373</v>
      </c>
      <c r="D1441" s="100">
        <f>'Master Book'!J316</f>
        <v>522.28790498065769</v>
      </c>
      <c r="E1441" s="74" t="str">
        <f>'Master Book'!D316</f>
        <v>13108</v>
      </c>
      <c r="F1441" s="76">
        <f>'Master Book'!F316</f>
        <v>0.75</v>
      </c>
      <c r="G1441" s="114" t="s">
        <v>1131</v>
      </c>
      <c r="H1441" s="121">
        <f>'Master Book'!P316</f>
        <v>75</v>
      </c>
    </row>
    <row r="1442" spans="1:8" ht="30" customHeight="1" x14ac:dyDescent="0.5">
      <c r="A1442" s="73" t="str">
        <f>'Master Book'!E317</f>
        <v>Drain w/fitting</v>
      </c>
      <c r="B1442" s="92">
        <f>'Master Book'!H317</f>
        <v>338.68135880077375</v>
      </c>
      <c r="C1442" s="97">
        <f>'Master Book'!I317</f>
        <v>235.92507253384915</v>
      </c>
      <c r="D1442" s="100">
        <f>'Master Book'!J317</f>
        <v>200.53631165377178</v>
      </c>
      <c r="E1442" s="74" t="str">
        <f>'Master Book'!D317</f>
        <v>13109</v>
      </c>
      <c r="F1442" s="76">
        <f>'Master Book'!F317</f>
        <v>0.5</v>
      </c>
      <c r="G1442" s="114" t="s">
        <v>1131</v>
      </c>
      <c r="H1442" s="121">
        <f>'Master Book'!P317</f>
        <v>5</v>
      </c>
    </row>
    <row r="1443" spans="1:8" ht="30" customHeight="1" x14ac:dyDescent="0.5">
      <c r="A1443" s="73" t="str">
        <f>'Master Book'!E318</f>
        <v>Repair PVC drain (up to 4 fittings)</v>
      </c>
      <c r="B1443" s="92">
        <f>'Master Book'!H318</f>
        <v>184.54692940038686</v>
      </c>
      <c r="C1443" s="97">
        <f>'Master Book'!I318</f>
        <v>133.16878626692457</v>
      </c>
      <c r="D1443" s="100">
        <f>'Master Book'!J318</f>
        <v>113.19346832688588</v>
      </c>
      <c r="E1443" s="74" t="str">
        <f>'Master Book'!D318</f>
        <v>13110</v>
      </c>
      <c r="F1443" s="76">
        <f>'Master Book'!F318</f>
        <v>0.25</v>
      </c>
      <c r="G1443" s="114" t="s">
        <v>1131</v>
      </c>
      <c r="H1443" s="121">
        <f>'Master Book'!P318</f>
        <v>5</v>
      </c>
    </row>
    <row r="1444" spans="1:8" ht="30" customHeight="1" x14ac:dyDescent="0.5">
      <c r="A1444" s="73" t="str">
        <f>'Master Book'!E319</f>
        <v>Run new drain line per 10 ft.</v>
      </c>
      <c r="B1444" s="92">
        <f>'Master Book'!H319</f>
        <v>190.62942940038687</v>
      </c>
      <c r="C1444" s="97">
        <f>'Master Book'!I319</f>
        <v>139.25128626692458</v>
      </c>
      <c r="D1444" s="100">
        <f>'Master Book'!J319</f>
        <v>118.36359332688589</v>
      </c>
      <c r="E1444" s="74" t="str">
        <f>'Master Book'!D319</f>
        <v>13111</v>
      </c>
      <c r="F1444" s="76">
        <f>'Master Book'!F319</f>
        <v>0.25</v>
      </c>
      <c r="G1444" s="114" t="s">
        <v>1131</v>
      </c>
      <c r="H1444" s="121">
        <f>'Master Book'!P319</f>
        <v>6</v>
      </c>
    </row>
    <row r="1445" spans="1:8" ht="30" customHeight="1" x14ac:dyDescent="0.5">
      <c r="A1445" s="73" t="str">
        <f>'Master Book'!E320</f>
        <v>Additional PVC pipe per 5 ft.</v>
      </c>
      <c r="B1445" s="92">
        <f>'Master Book'!H320</f>
        <v>162.21692940038687</v>
      </c>
      <c r="C1445" s="97">
        <f>'Master Book'!I320</f>
        <v>110.83878626692457</v>
      </c>
      <c r="D1445" s="100">
        <f>'Master Book'!J320</f>
        <v>94.212968326885886</v>
      </c>
      <c r="E1445" s="74" t="str">
        <f>'Master Book'!D320</f>
        <v>13112</v>
      </c>
      <c r="F1445" s="76">
        <f>'Master Book'!F320</f>
        <v>0.25</v>
      </c>
      <c r="G1445" s="114" t="s">
        <v>1131</v>
      </c>
      <c r="H1445" s="121">
        <f>'Master Book'!P320</f>
        <v>1</v>
      </c>
    </row>
    <row r="1446" spans="1:8" ht="30" customHeight="1" x14ac:dyDescent="0.5">
      <c r="A1446" s="73" t="str">
        <f>'Master Book'!E321</f>
        <v>PVC trap</v>
      </c>
      <c r="B1446" s="92">
        <f>'Master Book'!H321</f>
        <v>137.1414119922631</v>
      </c>
      <c r="C1446" s="97">
        <f>'Master Book'!I321</f>
        <v>102.20427466150872</v>
      </c>
      <c r="D1446" s="100">
        <f>'Master Book'!J321</f>
        <v>86.873633462282413</v>
      </c>
      <c r="E1446" s="74" t="str">
        <f>'Master Book'!D321</f>
        <v>13113</v>
      </c>
      <c r="F1446" s="76">
        <f>'Master Book'!F321</f>
        <v>0.17</v>
      </c>
      <c r="G1446" s="114" t="s">
        <v>1131</v>
      </c>
      <c r="H1446" s="121">
        <f>'Master Book'!P321</f>
        <v>4</v>
      </c>
    </row>
    <row r="1447" spans="1:8" ht="30" customHeight="1" x14ac:dyDescent="0.5">
      <c r="A1447" s="73" t="str">
        <f>'Master Book'!E322</f>
        <v>Level drain pan</v>
      </c>
      <c r="B1447" s="92">
        <f>'Master Book'!H322</f>
        <v>158.17567940038685</v>
      </c>
      <c r="C1447" s="97">
        <f>'Master Book'!I322</f>
        <v>106.79753626692458</v>
      </c>
      <c r="D1447" s="100">
        <f>'Master Book'!J322</f>
        <v>90.777905826885885</v>
      </c>
      <c r="E1447" s="74" t="str">
        <f>'Master Book'!D322</f>
        <v>13114</v>
      </c>
      <c r="F1447" s="76">
        <f>'Master Book'!F322</f>
        <v>0.25</v>
      </c>
      <c r="G1447" s="114" t="s">
        <v>1131</v>
      </c>
      <c r="H1447" s="121">
        <f>'Master Book'!P322</f>
        <v>0.5</v>
      </c>
    </row>
    <row r="1448" spans="1:8" ht="30" customHeight="1" x14ac:dyDescent="0.5">
      <c r="A1448" s="73" t="str">
        <f>'Master Book'!E323</f>
        <v>Add algaecide tablets</v>
      </c>
      <c r="B1448" s="92">
        <f>'Master Book'!H323</f>
        <v>65.488017408123795</v>
      </c>
      <c r="C1448" s="97">
        <f>'Master Book'!I323</f>
        <v>49.047011605415861</v>
      </c>
      <c r="D1448" s="100">
        <f>'Master Book'!J323</f>
        <v>41.68995986460348</v>
      </c>
      <c r="E1448" s="74" t="str">
        <f>'Master Book'!D323</f>
        <v>13115</v>
      </c>
      <c r="F1448" s="76">
        <f>'Master Book'!F323</f>
        <v>0.08</v>
      </c>
      <c r="G1448" s="114" t="s">
        <v>1131</v>
      </c>
      <c r="H1448" s="121">
        <f>'Master Book'!P323</f>
        <v>2</v>
      </c>
    </row>
    <row r="1449" spans="1:8" ht="30" customHeight="1" x14ac:dyDescent="0.5">
      <c r="A1449" s="73"/>
      <c r="B1449" s="92"/>
      <c r="C1449" s="97"/>
      <c r="D1449" s="100"/>
      <c r="E1449" s="74"/>
      <c r="F1449" s="76"/>
      <c r="G1449" s="114"/>
      <c r="H1449" s="121"/>
    </row>
    <row r="1450" spans="1:8" ht="30" customHeight="1" x14ac:dyDescent="0.5">
      <c r="A1450" s="73"/>
      <c r="B1450" s="92"/>
      <c r="C1450" s="97"/>
      <c r="D1450" s="100"/>
      <c r="E1450" s="74"/>
      <c r="F1450" s="76"/>
      <c r="G1450" s="114"/>
      <c r="H1450" s="121"/>
    </row>
    <row r="1451" spans="1:8" ht="30" customHeight="1" x14ac:dyDescent="0.5">
      <c r="A1451" s="73"/>
      <c r="B1451" s="92"/>
      <c r="C1451" s="97"/>
      <c r="D1451" s="100"/>
      <c r="E1451" s="74"/>
      <c r="F1451" s="76"/>
      <c r="G1451" s="114"/>
      <c r="H1451" s="121"/>
    </row>
    <row r="1452" spans="1:8" ht="30" customHeight="1" x14ac:dyDescent="0.5">
      <c r="A1452" s="73"/>
      <c r="B1452" s="92"/>
      <c r="C1452" s="97"/>
      <c r="D1452" s="100"/>
      <c r="E1452" s="74"/>
      <c r="F1452" s="76"/>
      <c r="G1452" s="114"/>
      <c r="H1452" s="121"/>
    </row>
    <row r="1453" spans="1:8" ht="30" customHeight="1" x14ac:dyDescent="0.5">
      <c r="A1453" s="73"/>
      <c r="B1453" s="92"/>
      <c r="C1453" s="97"/>
      <c r="D1453" s="100"/>
      <c r="E1453" s="74"/>
      <c r="F1453" s="76"/>
      <c r="G1453" s="114"/>
      <c r="H1453" s="121"/>
    </row>
    <row r="1454" spans="1:8" ht="30" customHeight="1" x14ac:dyDescent="0.5">
      <c r="A1454" s="73"/>
      <c r="B1454" s="92"/>
      <c r="C1454" s="97"/>
      <c r="D1454" s="100"/>
      <c r="E1454" s="74"/>
      <c r="F1454" s="76"/>
      <c r="G1454" s="114"/>
      <c r="H1454" s="121"/>
    </row>
    <row r="1455" spans="1:8" ht="30" customHeight="1" x14ac:dyDescent="0.5">
      <c r="A1455" s="73"/>
      <c r="B1455" s="92"/>
      <c r="C1455" s="97"/>
      <c r="D1455" s="100"/>
      <c r="E1455" s="74"/>
      <c r="F1455" s="76"/>
      <c r="G1455" s="114"/>
      <c r="H1455" s="121"/>
    </row>
    <row r="1456" spans="1:8" ht="30" customHeight="1" x14ac:dyDescent="0.5">
      <c r="A1456" s="73"/>
      <c r="B1456" s="92"/>
      <c r="C1456" s="97"/>
      <c r="D1456" s="100"/>
      <c r="E1456" s="74"/>
      <c r="F1456" s="76"/>
      <c r="G1456" s="114"/>
      <c r="H1456" s="121"/>
    </row>
    <row r="1457" spans="1:9" ht="30" customHeight="1" x14ac:dyDescent="0.5">
      <c r="A1457" s="73"/>
      <c r="B1457" s="92"/>
      <c r="C1457" s="97"/>
      <c r="D1457" s="100"/>
      <c r="E1457" s="74"/>
      <c r="F1457" s="76"/>
      <c r="G1457" s="114"/>
      <c r="H1457" s="121"/>
    </row>
    <row r="1458" spans="1:9" ht="30" customHeight="1" x14ac:dyDescent="0.5">
      <c r="A1458" s="73"/>
      <c r="B1458" s="92"/>
      <c r="C1458" s="97"/>
      <c r="D1458" s="100"/>
      <c r="E1458" s="74"/>
      <c r="F1458" s="76"/>
      <c r="G1458" s="114"/>
      <c r="H1458" s="121"/>
    </row>
    <row r="1459" spans="1:9" ht="30" customHeight="1" x14ac:dyDescent="0.5">
      <c r="A1459" s="73"/>
      <c r="B1459" s="92"/>
      <c r="C1459" s="97"/>
      <c r="D1459" s="100"/>
      <c r="E1459" s="75"/>
      <c r="F1459" s="76"/>
      <c r="G1459" s="77"/>
      <c r="H1459" s="121"/>
    </row>
    <row r="1460" spans="1:9" ht="30" customHeight="1" x14ac:dyDescent="0.5">
      <c r="A1460" s="73"/>
      <c r="B1460" s="92"/>
      <c r="C1460" s="97"/>
      <c r="D1460" s="100"/>
      <c r="E1460" s="75"/>
      <c r="F1460" s="76"/>
      <c r="G1460" s="77"/>
      <c r="H1460" s="121"/>
    </row>
    <row r="1461" spans="1:9" ht="30" customHeight="1" x14ac:dyDescent="0.5">
      <c r="A1461" s="73"/>
      <c r="B1461" s="92"/>
      <c r="C1461" s="97"/>
      <c r="D1461" s="100"/>
      <c r="E1461" s="75"/>
      <c r="F1461" s="76"/>
      <c r="G1461" s="77"/>
      <c r="H1461" s="121"/>
    </row>
    <row r="1462" spans="1:9" ht="30" customHeight="1" x14ac:dyDescent="0.5">
      <c r="A1462" s="73"/>
      <c r="B1462" s="92"/>
      <c r="C1462" s="97"/>
      <c r="D1462" s="100"/>
      <c r="E1462" s="75"/>
      <c r="F1462" s="76"/>
      <c r="G1462" s="77"/>
      <c r="H1462" s="121"/>
    </row>
    <row r="1463" spans="1:9" ht="30" customHeight="1" x14ac:dyDescent="0.4">
      <c r="A1463" s="71"/>
      <c r="B1463" s="93"/>
      <c r="C1463" s="98"/>
      <c r="D1463" s="101"/>
      <c r="E1463" s="72"/>
      <c r="F1463" s="76"/>
      <c r="G1463" s="77"/>
      <c r="H1463" s="121"/>
    </row>
    <row r="1464" spans="1:9" ht="30" customHeight="1" x14ac:dyDescent="0.4">
      <c r="A1464" s="71"/>
      <c r="B1464" s="93"/>
      <c r="C1464" s="98"/>
      <c r="D1464" s="101"/>
      <c r="E1464" s="72"/>
      <c r="F1464" s="76"/>
      <c r="G1464" s="77"/>
      <c r="H1464" s="121"/>
    </row>
    <row r="1465" spans="1:9" ht="30" customHeight="1" x14ac:dyDescent="0.4">
      <c r="A1465" s="71"/>
      <c r="B1465" s="93"/>
      <c r="C1465" s="98"/>
      <c r="D1465" s="101"/>
      <c r="E1465" s="72"/>
      <c r="F1465" s="76"/>
      <c r="G1465" s="77"/>
      <c r="H1465" s="121"/>
    </row>
    <row r="1466" spans="1:9" ht="30" customHeight="1" x14ac:dyDescent="0.4">
      <c r="A1466" s="71"/>
      <c r="B1466" s="93"/>
      <c r="C1466" s="98"/>
      <c r="D1466" s="101"/>
      <c r="E1466" s="72"/>
      <c r="F1466" s="76"/>
      <c r="G1466" s="77"/>
      <c r="H1466" s="121"/>
    </row>
    <row r="1467" spans="1:9" ht="30" customHeight="1" x14ac:dyDescent="0.4">
      <c r="A1467" s="71"/>
      <c r="B1467" s="94"/>
      <c r="C1467" s="94"/>
      <c r="D1467" s="101"/>
      <c r="E1467" s="72"/>
      <c r="F1467" s="76"/>
      <c r="G1467" s="77"/>
      <c r="H1467" s="121"/>
    </row>
    <row r="1468" spans="1:9" ht="30" customHeight="1" x14ac:dyDescent="0.4">
      <c r="A1468" s="71"/>
      <c r="B1468" s="94"/>
      <c r="C1468" s="94"/>
      <c r="D1468" s="101"/>
      <c r="E1468" s="72"/>
      <c r="F1468" s="76"/>
      <c r="G1468" s="77"/>
      <c r="H1468" s="121"/>
    </row>
    <row r="1469" spans="1:9" ht="30" customHeight="1" x14ac:dyDescent="0.4">
      <c r="A1469" s="79"/>
      <c r="B1469" s="95"/>
      <c r="C1469" s="95"/>
      <c r="D1469" s="102"/>
      <c r="E1469" s="80"/>
      <c r="F1469" s="81"/>
      <c r="G1469" s="82"/>
      <c r="H1469" s="123"/>
    </row>
    <row r="1470" spans="1:9" s="65" customFormat="1" ht="30" customHeight="1" x14ac:dyDescent="0.4">
      <c r="A1470" s="83"/>
      <c r="B1470" s="96"/>
      <c r="C1470" s="96"/>
      <c r="D1470" s="96"/>
      <c r="E1470" s="84"/>
      <c r="F1470" s="82"/>
      <c r="G1470" s="82"/>
      <c r="H1470" s="124"/>
    </row>
    <row r="1471" spans="1:9" ht="38.25" customHeight="1" x14ac:dyDescent="0.25">
      <c r="A1471" s="157" t="s">
        <v>360</v>
      </c>
      <c r="B1471" s="157"/>
      <c r="C1471" s="157"/>
      <c r="D1471" s="157"/>
      <c r="E1471" s="157"/>
      <c r="F1471" s="157"/>
      <c r="G1471" s="157"/>
      <c r="H1471" s="157"/>
    </row>
    <row r="1472" spans="1:9" ht="134.25" customHeight="1" x14ac:dyDescent="0.25">
      <c r="A1472" s="158" t="s">
        <v>1635</v>
      </c>
      <c r="B1472" s="158"/>
      <c r="C1472" s="158"/>
      <c r="D1472" s="158"/>
      <c r="E1472" s="158"/>
      <c r="F1472" s="158"/>
      <c r="G1472" s="158"/>
      <c r="H1472" s="158"/>
      <c r="I1472" s="68"/>
    </row>
    <row r="1473" spans="1:8" ht="41.25" customHeight="1" x14ac:dyDescent="0.9">
      <c r="A1473" s="78" t="s">
        <v>67</v>
      </c>
    </row>
    <row r="1474" spans="1:8" ht="37.5" customHeight="1" x14ac:dyDescent="0.7">
      <c r="A1474" s="159" t="s">
        <v>324</v>
      </c>
      <c r="B1474" s="159"/>
      <c r="C1474" s="159"/>
      <c r="D1474" s="159"/>
      <c r="E1474" s="159"/>
      <c r="F1474" s="159"/>
      <c r="G1474" s="159"/>
      <c r="H1474" s="159"/>
    </row>
    <row r="1475" spans="1:8" ht="18.75" customHeight="1" x14ac:dyDescent="0.4"/>
    <row r="1476" spans="1:8" ht="55.5" customHeight="1" x14ac:dyDescent="0.25">
      <c r="A1476" s="160" t="s">
        <v>1637</v>
      </c>
      <c r="B1476" s="160"/>
      <c r="C1476" s="160"/>
      <c r="D1476" s="160"/>
      <c r="E1476" s="160"/>
      <c r="F1476" s="160"/>
      <c r="G1476" s="160"/>
      <c r="H1476" s="160"/>
    </row>
    <row r="1478" spans="1:8" ht="30" customHeight="1" x14ac:dyDescent="0.4">
      <c r="A1478" s="69" t="s">
        <v>357</v>
      </c>
      <c r="B1478" s="91" t="s">
        <v>267</v>
      </c>
      <c r="C1478" s="91" t="s">
        <v>721</v>
      </c>
      <c r="D1478" s="99" t="s">
        <v>358</v>
      </c>
      <c r="E1478" s="70" t="s">
        <v>359</v>
      </c>
      <c r="F1478" s="161" t="s">
        <v>256</v>
      </c>
      <c r="G1478" s="161"/>
      <c r="H1478" s="161"/>
    </row>
    <row r="1479" spans="1:8" ht="30" customHeight="1" x14ac:dyDescent="0.5">
      <c r="A1479" s="73" t="str">
        <f>'Master Book'!E324</f>
        <v xml:space="preserve">Single stage oil pump </v>
      </c>
      <c r="B1479" s="92">
        <f>'Master Book'!H324</f>
        <v>845.6127176015475</v>
      </c>
      <c r="C1479" s="97">
        <f>'Master Book'!I324</f>
        <v>640.10014506769835</v>
      </c>
      <c r="D1479" s="100">
        <f>'Master Book'!J324</f>
        <v>544.08512330754354</v>
      </c>
      <c r="E1479" s="74" t="str">
        <f>'Master Book'!D324</f>
        <v>13201</v>
      </c>
      <c r="F1479" s="76">
        <f>'Master Book'!F324</f>
        <v>1</v>
      </c>
      <c r="G1479" s="114" t="s">
        <v>1131</v>
      </c>
      <c r="H1479" s="121">
        <f>'Master Book'!P324</f>
        <v>110</v>
      </c>
    </row>
    <row r="1480" spans="1:8" ht="30" customHeight="1" x14ac:dyDescent="0.5">
      <c r="A1480" s="73" t="str">
        <f>'Master Book'!E325</f>
        <v>Two stage oil pump - Special Order</v>
      </c>
      <c r="B1480" s="92">
        <f>'Master Book'!H325</f>
        <v>1020.1502176015474</v>
      </c>
      <c r="C1480" s="97">
        <f>'Master Book'!I325</f>
        <v>794.63764506769826</v>
      </c>
      <c r="D1480" s="100">
        <f>'Master Book'!J325</f>
        <v>675.44199830754349</v>
      </c>
      <c r="E1480" s="74" t="str">
        <f>'Master Book'!D325</f>
        <v>13202</v>
      </c>
      <c r="F1480" s="76">
        <f>'Master Book'!F325</f>
        <v>1</v>
      </c>
      <c r="G1480" s="114" t="s">
        <v>1131</v>
      </c>
      <c r="H1480" s="121">
        <f>'Master Book'!P325</f>
        <v>165</v>
      </c>
    </row>
    <row r="1481" spans="1:8" ht="30" customHeight="1" x14ac:dyDescent="0.5">
      <c r="A1481" s="73" t="str">
        <f>'Master Book'!E326</f>
        <v xml:space="preserve">Oil pump coupling only </v>
      </c>
      <c r="B1481" s="92">
        <f>'Master Book'!H326</f>
        <v>359.09385880077372</v>
      </c>
      <c r="C1481" s="97">
        <f>'Master Book'!I326</f>
        <v>256.33757253384914</v>
      </c>
      <c r="D1481" s="100">
        <f>'Master Book'!J326</f>
        <v>217.88693665377176</v>
      </c>
      <c r="E1481" s="74" t="str">
        <f>'Master Book'!D326</f>
        <v>13203</v>
      </c>
      <c r="F1481" s="76">
        <f>'Master Book'!F326</f>
        <v>0.5</v>
      </c>
      <c r="G1481" s="114" t="s">
        <v>1131</v>
      </c>
      <c r="H1481" s="121">
        <f>'Master Book'!P326</f>
        <v>10</v>
      </c>
    </row>
    <row r="1482" spans="1:8" ht="30" customHeight="1" x14ac:dyDescent="0.5">
      <c r="A1482" s="73" t="str">
        <f>'Master Book'!E327</f>
        <v>1/6 to 1/8 hp burner motor</v>
      </c>
      <c r="B1482" s="92">
        <f>'Master Book'!H327</f>
        <v>1230.9940764023213</v>
      </c>
      <c r="C1482" s="97">
        <f>'Master Book'!I327</f>
        <v>922.72521760154746</v>
      </c>
      <c r="D1482" s="100">
        <f>'Master Book'!J327</f>
        <v>784.31643496131528</v>
      </c>
      <c r="E1482" s="74" t="str">
        <f>'Master Book'!D327</f>
        <v>13204</v>
      </c>
      <c r="F1482" s="76">
        <f>'Master Book'!F327</f>
        <v>1.5</v>
      </c>
      <c r="G1482" s="114" t="s">
        <v>1131</v>
      </c>
      <c r="H1482" s="121">
        <f>'Master Book'!P327</f>
        <v>75</v>
      </c>
    </row>
    <row r="1483" spans="1:8" ht="30" customHeight="1" x14ac:dyDescent="0.5">
      <c r="A1483" s="73" t="str">
        <f>'Master Book'!E328</f>
        <v>Oil filter cartridge replacement</v>
      </c>
      <c r="B1483" s="92">
        <f>'Master Book'!H328</f>
        <v>186.46442940038685</v>
      </c>
      <c r="C1483" s="97">
        <f>'Master Book'!I328</f>
        <v>135.08628626692456</v>
      </c>
      <c r="D1483" s="100">
        <f>'Master Book'!J328</f>
        <v>114.82334332688588</v>
      </c>
      <c r="E1483" s="74" t="str">
        <f>'Master Book'!D328</f>
        <v>13205</v>
      </c>
      <c r="F1483" s="76">
        <f>'Master Book'!F328</f>
        <v>0.25</v>
      </c>
      <c r="G1483" s="114" t="s">
        <v>1131</v>
      </c>
      <c r="H1483" s="121">
        <f>'Master Book'!P328</f>
        <v>4</v>
      </c>
    </row>
    <row r="1484" spans="1:8" ht="30" customHeight="1" x14ac:dyDescent="0.5">
      <c r="A1484" s="73" t="str">
        <f>'Master Book'!E329</f>
        <v>Primary control  45sec. Honeywell R8184G</v>
      </c>
      <c r="B1484" s="92">
        <f>'Master Book'!H329</f>
        <v>634.86885880077375</v>
      </c>
      <c r="C1484" s="97">
        <f>'Master Book'!I329</f>
        <v>532.11257253384917</v>
      </c>
      <c r="D1484" s="100">
        <f>'Master Book'!J329</f>
        <v>452.29568665377178</v>
      </c>
      <c r="E1484" s="74" t="str">
        <f>'Master Book'!D329</f>
        <v>13206</v>
      </c>
      <c r="F1484" s="76">
        <f>'Master Book'!F329</f>
        <v>0.5</v>
      </c>
      <c r="G1484" s="114" t="s">
        <v>1131</v>
      </c>
      <c r="H1484" s="121">
        <f>'Master Book'!P329</f>
        <v>80</v>
      </c>
    </row>
    <row r="1485" spans="1:8" ht="30" customHeight="1" x14ac:dyDescent="0.5">
      <c r="A1485" s="73" t="str">
        <f>'Master Book'!E330</f>
        <v>Stack control -Special Order</v>
      </c>
      <c r="B1485" s="92">
        <f>'Master Book'!H330</f>
        <v>857.65635880077366</v>
      </c>
      <c r="C1485" s="97">
        <f>'Master Book'!I330</f>
        <v>734.9000725338492</v>
      </c>
      <c r="D1485" s="100">
        <f>'Master Book'!J330</f>
        <v>624.66506165377177</v>
      </c>
      <c r="E1485" s="74" t="str">
        <f>'Master Book'!D330</f>
        <v>13207</v>
      </c>
      <c r="F1485" s="76">
        <f>'Master Book'!F330</f>
        <v>0.5</v>
      </c>
      <c r="G1485" s="114" t="s">
        <v>1131</v>
      </c>
      <c r="H1485" s="121">
        <f>'Master Book'!P330</f>
        <v>235</v>
      </c>
    </row>
    <row r="1486" spans="1:8" ht="30" customHeight="1" x14ac:dyDescent="0.5">
      <c r="A1486" s="73" t="str">
        <f>'Master Book'!E331</f>
        <v>Cad cell assembly KIT - wire, mount and eye</v>
      </c>
      <c r="B1486" s="92">
        <f>'Master Book'!H331</f>
        <v>296.44442940038687</v>
      </c>
      <c r="C1486" s="97">
        <f>'Master Book'!I331</f>
        <v>245.06628626692458</v>
      </c>
      <c r="D1486" s="100">
        <f>'Master Book'!J331</f>
        <v>208.30634332688589</v>
      </c>
      <c r="E1486" s="74" t="str">
        <f>'Master Book'!D331</f>
        <v>13208</v>
      </c>
      <c r="F1486" s="76">
        <f>'Master Book'!F331</f>
        <v>0.25</v>
      </c>
      <c r="G1486" s="114" t="s">
        <v>1131</v>
      </c>
      <c r="H1486" s="121">
        <f>'Master Book'!P331</f>
        <v>28</v>
      </c>
    </row>
    <row r="1487" spans="1:8" ht="30" customHeight="1" x14ac:dyDescent="0.5">
      <c r="A1487" s="73" t="str">
        <f>'Master Book'!E332</f>
        <v>Complete fuel filter assembly</v>
      </c>
      <c r="B1487" s="92">
        <f>'Master Book'!H332</f>
        <v>435.33135880077373</v>
      </c>
      <c r="C1487" s="97">
        <f>'Master Book'!I332</f>
        <v>332.57507253384915</v>
      </c>
      <c r="D1487" s="100">
        <f>'Master Book'!J332</f>
        <v>282.68881165377178</v>
      </c>
      <c r="E1487" s="74" t="str">
        <f>'Master Book'!D332</f>
        <v>13209</v>
      </c>
      <c r="F1487" s="76">
        <f>'Master Book'!F332</f>
        <v>0.5</v>
      </c>
      <c r="G1487" s="114" t="s">
        <v>1131</v>
      </c>
      <c r="H1487" s="121">
        <f>'Master Book'!P332</f>
        <v>25</v>
      </c>
    </row>
    <row r="1488" spans="1:8" ht="30" customHeight="1" x14ac:dyDescent="0.5">
      <c r="A1488" s="73" t="str">
        <f>'Master Book'!E333</f>
        <v>Inspect &amp; test for water in oil</v>
      </c>
      <c r="B1488" s="92">
        <f>'Master Book'!H333</f>
        <v>204.95942940038685</v>
      </c>
      <c r="C1488" s="97">
        <f>'Master Book'!I333</f>
        <v>153.58128626692456</v>
      </c>
      <c r="D1488" s="100">
        <f>'Master Book'!J333</f>
        <v>130.54409332688587</v>
      </c>
      <c r="E1488" s="74" t="str">
        <f>'Master Book'!D333</f>
        <v>13210</v>
      </c>
      <c r="F1488" s="76">
        <f>'Master Book'!F333</f>
        <v>0.25</v>
      </c>
      <c r="G1488" s="114" t="s">
        <v>1131</v>
      </c>
      <c r="H1488" s="121">
        <f>'Master Book'!P333</f>
        <v>10</v>
      </c>
    </row>
    <row r="1489" spans="1:8" ht="30" customHeight="1" x14ac:dyDescent="0.5">
      <c r="A1489" s="73" t="str">
        <f>'Master Book'!E334</f>
        <v>Prime &amp; start oil burner only</v>
      </c>
      <c r="B1489" s="92">
        <f>'Master Book'!H334</f>
        <v>154.13442940038686</v>
      </c>
      <c r="C1489" s="97">
        <f>'Master Book'!I334</f>
        <v>102.75628626692458</v>
      </c>
      <c r="D1489" s="100">
        <f>'Master Book'!J334</f>
        <v>87.342843326885884</v>
      </c>
      <c r="E1489" s="74" t="str">
        <f>'Master Book'!D334</f>
        <v>13211</v>
      </c>
      <c r="F1489" s="76">
        <f>'Master Book'!F334</f>
        <v>0.25</v>
      </c>
      <c r="G1489" s="114" t="s">
        <v>1131</v>
      </c>
      <c r="H1489" s="121">
        <f>'Master Book'!P334</f>
        <v>0</v>
      </c>
    </row>
    <row r="1490" spans="1:8" ht="30" customHeight="1" x14ac:dyDescent="0.5">
      <c r="A1490" s="73" t="str">
        <f>'Master Book'!E335</f>
        <v>Clean electrodes &amp; replace nozzle</v>
      </c>
      <c r="B1490" s="92">
        <f>'Master Book'!H335</f>
        <v>344.76385880077373</v>
      </c>
      <c r="C1490" s="97">
        <f>'Master Book'!I335</f>
        <v>242.00757253384916</v>
      </c>
      <c r="D1490" s="100">
        <f>'Master Book'!J335</f>
        <v>205.70643665377179</v>
      </c>
      <c r="E1490" s="74" t="str">
        <f>'Master Book'!D335</f>
        <v>13212</v>
      </c>
      <c r="F1490" s="76">
        <f>'Master Book'!F335</f>
        <v>0.5</v>
      </c>
      <c r="G1490" s="114" t="s">
        <v>1131</v>
      </c>
      <c r="H1490" s="121">
        <f>'Master Book'!P335</f>
        <v>6</v>
      </c>
    </row>
    <row r="1491" spans="1:8" ht="30" customHeight="1" x14ac:dyDescent="0.5">
      <c r="A1491" s="73" t="str">
        <f>'Master Book'!E336</f>
        <v>Combustion efficiency test &amp; adjust</v>
      </c>
      <c r="B1491" s="92">
        <f>'Master Book'!H336</f>
        <v>308.26885880077373</v>
      </c>
      <c r="C1491" s="97">
        <f>'Master Book'!I336</f>
        <v>205.51257253384915</v>
      </c>
      <c r="D1491" s="100">
        <f>'Master Book'!J336</f>
        <v>174.68568665377177</v>
      </c>
      <c r="E1491" s="74" t="str">
        <f>'Master Book'!D336</f>
        <v>13213</v>
      </c>
      <c r="F1491" s="76">
        <f>'Master Book'!F336</f>
        <v>0.5</v>
      </c>
      <c r="G1491" s="114" t="s">
        <v>1131</v>
      </c>
      <c r="H1491" s="121">
        <f>'Master Book'!P336</f>
        <v>0</v>
      </c>
    </row>
    <row r="1492" spans="1:8" ht="30" customHeight="1" x14ac:dyDescent="0.5">
      <c r="A1492" s="73" t="str">
        <f>'Master Book'!E337</f>
        <v xml:space="preserve">Replace porcelain and electrodes kit </v>
      </c>
      <c r="B1492" s="92">
        <f>'Master Book'!H337</f>
        <v>435.33135880077373</v>
      </c>
      <c r="C1492" s="97">
        <f>'Master Book'!I337</f>
        <v>332.57507253384915</v>
      </c>
      <c r="D1492" s="100">
        <f>'Master Book'!J337</f>
        <v>282.68881165377178</v>
      </c>
      <c r="E1492" s="74" t="str">
        <f>'Master Book'!D337</f>
        <v>13214</v>
      </c>
      <c r="F1492" s="76">
        <f>'Master Book'!F337</f>
        <v>0.5</v>
      </c>
      <c r="G1492" s="114" t="s">
        <v>1131</v>
      </c>
      <c r="H1492" s="121">
        <f>'Master Book'!P337</f>
        <v>25</v>
      </c>
    </row>
    <row r="1493" spans="1:8" ht="30" customHeight="1" x14ac:dyDescent="0.5">
      <c r="A1493" s="73" t="str">
        <f>'Master Book'!E338</f>
        <v>Drawer -11in. w/end cone up to 2.5G-Special Order</v>
      </c>
      <c r="B1493" s="92">
        <f>'Master Book'!H338</f>
        <v>941.90021760154741</v>
      </c>
      <c r="C1493" s="97">
        <f>'Master Book'!I338</f>
        <v>716.38764506769826</v>
      </c>
      <c r="D1493" s="100">
        <f>'Master Book'!J338</f>
        <v>608.92949830754355</v>
      </c>
      <c r="E1493" s="74" t="str">
        <f>'Master Book'!D338</f>
        <v>13216</v>
      </c>
      <c r="F1493" s="76">
        <f>'Master Book'!F338</f>
        <v>1</v>
      </c>
      <c r="G1493" s="114" t="s">
        <v>1131</v>
      </c>
      <c r="H1493" s="121">
        <f>'Master Book'!P338</f>
        <v>65</v>
      </c>
    </row>
    <row r="1494" spans="1:8" ht="30" customHeight="1" x14ac:dyDescent="0.5">
      <c r="A1494" s="73" t="str">
        <f>'Master Book'!E339</f>
        <v>Replace Burner Fan Wheel  -  Special Order</v>
      </c>
      <c r="B1494" s="92">
        <f>'Master Book'!H339</f>
        <v>520.74385880077375</v>
      </c>
      <c r="C1494" s="97">
        <f>'Master Book'!I339</f>
        <v>397.98757253384917</v>
      </c>
      <c r="D1494" s="100">
        <f>'Master Book'!J339</f>
        <v>338.28943665377182</v>
      </c>
      <c r="E1494" s="74" t="str">
        <f>'Master Book'!D339</f>
        <v>13217</v>
      </c>
      <c r="F1494" s="76">
        <f>'Master Book'!F339</f>
        <v>0.5</v>
      </c>
      <c r="G1494" s="114" t="s">
        <v>1131</v>
      </c>
      <c r="H1494" s="121">
        <f>'Master Book'!P339</f>
        <v>30</v>
      </c>
    </row>
    <row r="1495" spans="1:8" ht="30" customHeight="1" x14ac:dyDescent="0.5">
      <c r="A1495" s="73" t="str">
        <f>'Master Book'!E340</f>
        <v>Repl. Oil Pump Line &amp; Fitting Assy-Special Order</v>
      </c>
      <c r="B1495" s="92">
        <f>'Master Book'!H340</f>
        <v>215.12442940038687</v>
      </c>
      <c r="C1495" s="97">
        <f>'Master Book'!I340</f>
        <v>163.74628626692459</v>
      </c>
      <c r="D1495" s="100">
        <f>'Master Book'!J340</f>
        <v>139.18434332688588</v>
      </c>
      <c r="E1495" s="74" t="str">
        <f>'Master Book'!D340</f>
        <v>13218</v>
      </c>
      <c r="F1495" s="76">
        <f>'Master Book'!F340</f>
        <v>0.25</v>
      </c>
      <c r="G1495" s="114" t="s">
        <v>1131</v>
      </c>
      <c r="H1495" s="121">
        <f>'Master Book'!P340</f>
        <v>12</v>
      </c>
    </row>
    <row r="1496" spans="1:8" ht="30" customHeight="1" x14ac:dyDescent="0.5">
      <c r="A1496" s="73" t="str">
        <f>'Master Book'!E341</f>
        <v>Replace Tank Whistle with Union-Special Order</v>
      </c>
      <c r="B1496" s="92">
        <f>'Master Book'!H341</f>
        <v>1075.6221470019343</v>
      </c>
      <c r="C1496" s="97">
        <f>'Master Book'!I341</f>
        <v>798.73143133462281</v>
      </c>
      <c r="D1496" s="100">
        <f>'Master Book'!J341</f>
        <v>678.92171663442934</v>
      </c>
      <c r="E1496" s="74" t="str">
        <f>'Master Book'!D341</f>
        <v>13219</v>
      </c>
      <c r="F1496" s="76">
        <f>'Master Book'!F341</f>
        <v>1.25</v>
      </c>
      <c r="G1496" s="114" t="s">
        <v>1131</v>
      </c>
      <c r="H1496" s="121">
        <f>'Master Book'!P341</f>
        <v>60</v>
      </c>
    </row>
    <row r="1497" spans="1:8" ht="30" customHeight="1" x14ac:dyDescent="0.5">
      <c r="A1497" s="73" t="str">
        <f>'Master Book'!E342</f>
        <v>Replace Combustion Chamber-Special Order</v>
      </c>
      <c r="B1497" s="92">
        <f>'Master Book'!H342</f>
        <v>1136.8596470019343</v>
      </c>
      <c r="C1497" s="97">
        <f>'Master Book'!I342</f>
        <v>859.96893133462288</v>
      </c>
      <c r="D1497" s="100">
        <f>'Master Book'!J342</f>
        <v>730.97359163442945</v>
      </c>
      <c r="E1497" s="74" t="str">
        <f>'Master Book'!D342</f>
        <v>13220</v>
      </c>
      <c r="F1497" s="76">
        <f>'Master Book'!F342</f>
        <v>1.25</v>
      </c>
      <c r="G1497" s="114" t="s">
        <v>1131</v>
      </c>
      <c r="H1497" s="121">
        <f>'Master Book'!P342</f>
        <v>75</v>
      </c>
    </row>
    <row r="1498" spans="1:8" ht="30" customHeight="1" x14ac:dyDescent="0.5">
      <c r="A1498" s="73" t="str">
        <f>'Master Book'!E343</f>
        <v>Barometric Damper Regulator-Special Order</v>
      </c>
      <c r="B1498" s="92">
        <f>'Master Book'!H343</f>
        <v>613.21885880077366</v>
      </c>
      <c r="C1498" s="97">
        <f>'Master Book'!I343</f>
        <v>490.46257253384914</v>
      </c>
      <c r="D1498" s="100">
        <f>'Master Book'!J343</f>
        <v>416.89318665377175</v>
      </c>
      <c r="E1498" s="74" t="str">
        <f>'Master Book'!D343</f>
        <v>13221</v>
      </c>
      <c r="F1498" s="76">
        <f>'Master Book'!F343</f>
        <v>0.5</v>
      </c>
      <c r="G1498" s="114" t="s">
        <v>1131</v>
      </c>
      <c r="H1498" s="121">
        <f>'Master Book'!P343</f>
        <v>60</v>
      </c>
    </row>
    <row r="1499" spans="1:8" ht="30" customHeight="1" x14ac:dyDescent="0.5">
      <c r="A1499" s="73" t="str">
        <f>'Master Book'!E344</f>
        <v>Hot Oil Treatment for slug in oil tanks</v>
      </c>
      <c r="B1499" s="92">
        <f>'Master Book'!H344</f>
        <v>157.13839458413929</v>
      </c>
      <c r="C1499" s="97">
        <f>'Master Book'!I344</f>
        <v>138.64226305609284</v>
      </c>
      <c r="D1499" s="100">
        <f>'Master Book'!J344</f>
        <v>117.84592359767892</v>
      </c>
      <c r="E1499" s="74" t="str">
        <f>'Master Book'!D344</f>
        <v>13222</v>
      </c>
      <c r="F1499" s="76">
        <f>'Master Book'!F344</f>
        <v>0.09</v>
      </c>
      <c r="G1499" s="114" t="s">
        <v>1131</v>
      </c>
      <c r="H1499" s="121">
        <f>'Master Book'!P344</f>
        <v>20</v>
      </c>
    </row>
    <row r="1500" spans="1:8" ht="30" customHeight="1" x14ac:dyDescent="0.5">
      <c r="A1500" s="73" t="str">
        <f>'Master Book'!E345</f>
        <v>Replace T-87 Honeywell</v>
      </c>
      <c r="B1500" s="92">
        <f>'Master Book'!H345</f>
        <v>512.39385880077373</v>
      </c>
      <c r="C1500" s="97">
        <f>'Master Book'!I345</f>
        <v>409.63757253384915</v>
      </c>
      <c r="D1500" s="100">
        <f>'Master Book'!J345</f>
        <v>348.19193665377179</v>
      </c>
      <c r="E1500" s="74" t="str">
        <f>'Master Book'!D345</f>
        <v>13301</v>
      </c>
      <c r="F1500" s="76">
        <f>'Master Book'!F345</f>
        <v>0.5</v>
      </c>
      <c r="G1500" s="114" t="s">
        <v>1131</v>
      </c>
      <c r="H1500" s="121">
        <f>'Master Book'!P345</f>
        <v>50</v>
      </c>
    </row>
    <row r="1501" spans="1:8" ht="30" customHeight="1" x14ac:dyDescent="0.5">
      <c r="A1501" s="73" t="str">
        <f>'Master Book'!E346</f>
        <v>Repl Non-Programmable Stat -Vision Pro 5000</v>
      </c>
      <c r="B1501" s="92">
        <f>'Master Book'!H346</f>
        <v>727.7657882011606</v>
      </c>
      <c r="C1501" s="97">
        <f>'Master Book'!I346</f>
        <v>573.6313588007738</v>
      </c>
      <c r="D1501" s="100">
        <f>'Master Book'!J346</f>
        <v>487.58665498065773</v>
      </c>
      <c r="E1501" s="74" t="str">
        <f>'Master Book'!D346</f>
        <v>13302</v>
      </c>
      <c r="F1501" s="76">
        <f>'Master Book'!F346</f>
        <v>0.75</v>
      </c>
      <c r="G1501" s="114" t="s">
        <v>1131</v>
      </c>
      <c r="H1501" s="121">
        <f>'Master Book'!P346</f>
        <v>65</v>
      </c>
    </row>
    <row r="1502" spans="1:8" ht="30" customHeight="1" x14ac:dyDescent="0.5">
      <c r="A1502" s="73" t="str">
        <f>'Master Book'!E347</f>
        <v>Repl Programmable Stat - Vision Pro 8000</v>
      </c>
      <c r="B1502" s="92">
        <f>'Master Book'!H347</f>
        <v>743.54078820116058</v>
      </c>
      <c r="C1502" s="97">
        <f>'Master Book'!I347</f>
        <v>589.40635880077366</v>
      </c>
      <c r="D1502" s="100">
        <f>'Master Book'!J347</f>
        <v>500.99540498065761</v>
      </c>
      <c r="E1502" s="74" t="str">
        <f>'Master Book'!D347</f>
        <v>13303</v>
      </c>
      <c r="F1502" s="76">
        <f>'Master Book'!F347</f>
        <v>0.75</v>
      </c>
      <c r="G1502" s="114" t="s">
        <v>1131</v>
      </c>
      <c r="H1502" s="121">
        <f>'Master Book'!P347</f>
        <v>135</v>
      </c>
    </row>
    <row r="1503" spans="1:8" ht="30" customHeight="1" x14ac:dyDescent="0.5">
      <c r="A1503" s="73" t="str">
        <f>'Master Book'!E348</f>
        <v>Re-Program Digital Thermostat</v>
      </c>
      <c r="B1503" s="92">
        <f>'Master Book'!H348</f>
        <v>154.13442940038686</v>
      </c>
      <c r="C1503" s="97">
        <f>'Master Book'!I348</f>
        <v>102.75628626692458</v>
      </c>
      <c r="D1503" s="100">
        <f>'Master Book'!J348</f>
        <v>87.342843326885884</v>
      </c>
      <c r="E1503" s="74" t="str">
        <f>'Master Book'!D348</f>
        <v>13304</v>
      </c>
      <c r="F1503" s="76">
        <f>'Master Book'!F348</f>
        <v>0.25</v>
      </c>
      <c r="G1503" s="114" t="s">
        <v>1131</v>
      </c>
      <c r="H1503" s="121">
        <f>'Master Book'!P348</f>
        <v>0</v>
      </c>
    </row>
    <row r="1504" spans="1:8" ht="30" customHeight="1" x14ac:dyDescent="0.5">
      <c r="A1504" s="73"/>
      <c r="B1504" s="92"/>
      <c r="C1504" s="97"/>
      <c r="D1504" s="100"/>
      <c r="E1504" s="74"/>
      <c r="F1504" s="76"/>
      <c r="G1504" s="114"/>
      <c r="H1504" s="121"/>
    </row>
    <row r="1505" spans="1:9" ht="30" customHeight="1" x14ac:dyDescent="0.5">
      <c r="A1505" s="73"/>
      <c r="B1505" s="92"/>
      <c r="C1505" s="97"/>
      <c r="D1505" s="100"/>
      <c r="E1505" s="74"/>
      <c r="F1505" s="76"/>
      <c r="G1505" s="114"/>
      <c r="H1505" s="121"/>
    </row>
    <row r="1506" spans="1:9" ht="30" customHeight="1" x14ac:dyDescent="0.5">
      <c r="A1506" s="73"/>
      <c r="B1506" s="92"/>
      <c r="C1506" s="97"/>
      <c r="D1506" s="100"/>
      <c r="E1506" s="74"/>
      <c r="F1506" s="76"/>
      <c r="G1506" s="114"/>
      <c r="H1506" s="121"/>
    </row>
    <row r="1507" spans="1:9" ht="30" customHeight="1" x14ac:dyDescent="0.5">
      <c r="A1507" s="73"/>
      <c r="B1507" s="92"/>
      <c r="C1507" s="97"/>
      <c r="D1507" s="100"/>
      <c r="E1507" s="74"/>
      <c r="F1507" s="76"/>
      <c r="G1507" s="114"/>
      <c r="H1507" s="121"/>
    </row>
    <row r="1508" spans="1:9" ht="30" customHeight="1" x14ac:dyDescent="0.5">
      <c r="A1508" s="73"/>
      <c r="B1508" s="92"/>
      <c r="C1508" s="97"/>
      <c r="D1508" s="100"/>
      <c r="E1508" s="75"/>
      <c r="F1508" s="76"/>
      <c r="G1508" s="77"/>
      <c r="H1508" s="121"/>
    </row>
    <row r="1509" spans="1:9" ht="30" customHeight="1" x14ac:dyDescent="0.4">
      <c r="A1509" s="71"/>
      <c r="B1509" s="93"/>
      <c r="C1509" s="98"/>
      <c r="D1509" s="101"/>
      <c r="E1509" s="72"/>
      <c r="F1509" s="76"/>
      <c r="G1509" s="77"/>
      <c r="H1509" s="121"/>
    </row>
    <row r="1510" spans="1:9" ht="30" customHeight="1" x14ac:dyDescent="0.4">
      <c r="A1510" s="71"/>
      <c r="B1510" s="93"/>
      <c r="C1510" s="98"/>
      <c r="D1510" s="101"/>
      <c r="E1510" s="72"/>
      <c r="F1510" s="76"/>
      <c r="G1510" s="77"/>
      <c r="H1510" s="121"/>
    </row>
    <row r="1511" spans="1:9" ht="30" customHeight="1" x14ac:dyDescent="0.4">
      <c r="A1511" s="71"/>
      <c r="B1511" s="93"/>
      <c r="C1511" s="98"/>
      <c r="D1511" s="101"/>
      <c r="E1511" s="72"/>
      <c r="F1511" s="76"/>
      <c r="G1511" s="77"/>
      <c r="H1511" s="121"/>
    </row>
    <row r="1512" spans="1:9" ht="30" customHeight="1" x14ac:dyDescent="0.4">
      <c r="A1512" s="71"/>
      <c r="B1512" s="93"/>
      <c r="C1512" s="98"/>
      <c r="D1512" s="101"/>
      <c r="E1512" s="72"/>
      <c r="F1512" s="76"/>
      <c r="G1512" s="77"/>
      <c r="H1512" s="121"/>
    </row>
    <row r="1513" spans="1:9" ht="30" customHeight="1" x14ac:dyDescent="0.4">
      <c r="A1513" s="71"/>
      <c r="B1513" s="94"/>
      <c r="C1513" s="94"/>
      <c r="D1513" s="101"/>
      <c r="E1513" s="72"/>
      <c r="F1513" s="76"/>
      <c r="G1513" s="77"/>
      <c r="H1513" s="121"/>
    </row>
    <row r="1514" spans="1:9" ht="30" customHeight="1" x14ac:dyDescent="0.4">
      <c r="A1514" s="71"/>
      <c r="B1514" s="94"/>
      <c r="C1514" s="94"/>
      <c r="D1514" s="101"/>
      <c r="E1514" s="72"/>
      <c r="F1514" s="76"/>
      <c r="G1514" s="77"/>
      <c r="H1514" s="121"/>
    </row>
    <row r="1515" spans="1:9" ht="30" customHeight="1" x14ac:dyDescent="0.4">
      <c r="A1515" s="79"/>
      <c r="B1515" s="95"/>
      <c r="C1515" s="95"/>
      <c r="D1515" s="102"/>
      <c r="E1515" s="80"/>
      <c r="F1515" s="81"/>
      <c r="G1515" s="82"/>
      <c r="H1515" s="123"/>
    </row>
    <row r="1516" spans="1:9" s="65" customFormat="1" ht="30" customHeight="1" x14ac:dyDescent="0.4">
      <c r="A1516" s="83"/>
      <c r="B1516" s="96"/>
      <c r="C1516" s="96"/>
      <c r="D1516" s="96"/>
      <c r="E1516" s="84"/>
      <c r="F1516" s="82"/>
      <c r="G1516" s="82"/>
      <c r="H1516" s="124"/>
    </row>
    <row r="1517" spans="1:9" ht="38.25" customHeight="1" x14ac:dyDescent="0.25">
      <c r="A1517" s="157" t="s">
        <v>360</v>
      </c>
      <c r="B1517" s="157"/>
      <c r="C1517" s="157"/>
      <c r="D1517" s="157"/>
      <c r="E1517" s="157"/>
      <c r="F1517" s="157"/>
      <c r="G1517" s="157"/>
      <c r="H1517" s="157"/>
    </row>
    <row r="1518" spans="1:9" ht="134.25" customHeight="1" x14ac:dyDescent="0.25">
      <c r="A1518" s="158" t="s">
        <v>1635</v>
      </c>
      <c r="B1518" s="158"/>
      <c r="C1518" s="158"/>
      <c r="D1518" s="158"/>
      <c r="E1518" s="158"/>
      <c r="F1518" s="158"/>
      <c r="G1518" s="158"/>
      <c r="H1518" s="158"/>
      <c r="I1518" s="68"/>
    </row>
    <row r="1519" spans="1:9" ht="41.25" customHeight="1" x14ac:dyDescent="0.9">
      <c r="A1519" s="78" t="s">
        <v>68</v>
      </c>
    </row>
    <row r="1520" spans="1:9" ht="37.5" customHeight="1" x14ac:dyDescent="0.7">
      <c r="A1520" s="159" t="s">
        <v>325</v>
      </c>
      <c r="B1520" s="159"/>
      <c r="C1520" s="159"/>
      <c r="D1520" s="159"/>
      <c r="E1520" s="159"/>
      <c r="F1520" s="159"/>
      <c r="G1520" s="159"/>
      <c r="H1520" s="159"/>
    </row>
    <row r="1521" spans="1:8" ht="18.75" customHeight="1" x14ac:dyDescent="0.4"/>
    <row r="1522" spans="1:8" ht="55.5" customHeight="1" x14ac:dyDescent="0.25">
      <c r="A1522" s="160" t="s">
        <v>1637</v>
      </c>
      <c r="B1522" s="160"/>
      <c r="C1522" s="160"/>
      <c r="D1522" s="160"/>
      <c r="E1522" s="160"/>
      <c r="F1522" s="160"/>
      <c r="G1522" s="160"/>
      <c r="H1522" s="160"/>
    </row>
    <row r="1524" spans="1:8" ht="30" customHeight="1" x14ac:dyDescent="0.4">
      <c r="A1524" s="69" t="s">
        <v>357</v>
      </c>
      <c r="B1524" s="91" t="s">
        <v>267</v>
      </c>
      <c r="C1524" s="91" t="s">
        <v>721</v>
      </c>
      <c r="D1524" s="99" t="s">
        <v>358</v>
      </c>
      <c r="E1524" s="70" t="s">
        <v>359</v>
      </c>
      <c r="F1524" s="161" t="s">
        <v>256</v>
      </c>
      <c r="G1524" s="161"/>
      <c r="H1524" s="161"/>
    </row>
    <row r="1525" spans="1:8" ht="30" customHeight="1" x14ac:dyDescent="0.5">
      <c r="A1525" s="73" t="str">
        <f>'Master Book'!E345</f>
        <v>Replace T-87 Honeywell</v>
      </c>
      <c r="B1525" s="92">
        <f>'Master Book'!H345</f>
        <v>512.39385880077373</v>
      </c>
      <c r="C1525" s="97">
        <f>'Master Book'!I345</f>
        <v>409.63757253384915</v>
      </c>
      <c r="D1525" s="100">
        <f>'Master Book'!J345</f>
        <v>348.19193665377179</v>
      </c>
      <c r="E1525" s="74" t="str">
        <f>'Master Book'!D345</f>
        <v>13301</v>
      </c>
      <c r="F1525" s="76">
        <f>'Master Book'!F345</f>
        <v>0.5</v>
      </c>
      <c r="G1525" s="114" t="s">
        <v>1131</v>
      </c>
      <c r="H1525" s="121">
        <f>'Master Book'!P345</f>
        <v>50</v>
      </c>
    </row>
    <row r="1526" spans="1:8" ht="30" customHeight="1" x14ac:dyDescent="0.5">
      <c r="A1526" s="73" t="str">
        <f>'Master Book'!E346</f>
        <v>Repl Non-Programmable Stat -Vision Pro 5000</v>
      </c>
      <c r="B1526" s="92">
        <f>'Master Book'!H346</f>
        <v>727.7657882011606</v>
      </c>
      <c r="C1526" s="97">
        <f>'Master Book'!I346</f>
        <v>573.6313588007738</v>
      </c>
      <c r="D1526" s="100">
        <f>'Master Book'!J346</f>
        <v>487.58665498065773</v>
      </c>
      <c r="E1526" s="74" t="str">
        <f>'Master Book'!D346</f>
        <v>13302</v>
      </c>
      <c r="F1526" s="76">
        <f>'Master Book'!F346</f>
        <v>0.75</v>
      </c>
      <c r="G1526" s="114" t="s">
        <v>1131</v>
      </c>
      <c r="H1526" s="121">
        <f>'Master Book'!P346</f>
        <v>65</v>
      </c>
    </row>
    <row r="1527" spans="1:8" ht="30" customHeight="1" x14ac:dyDescent="0.5">
      <c r="A1527" s="73" t="str">
        <f>'Master Book'!E347</f>
        <v>Repl Programmable Stat - Vision Pro 8000</v>
      </c>
      <c r="B1527" s="92">
        <f>'Master Book'!H347</f>
        <v>743.54078820116058</v>
      </c>
      <c r="C1527" s="97">
        <f>'Master Book'!I347</f>
        <v>589.40635880077366</v>
      </c>
      <c r="D1527" s="100">
        <f>'Master Book'!J347</f>
        <v>500.99540498065761</v>
      </c>
      <c r="E1527" s="74" t="str">
        <f>'Master Book'!D347</f>
        <v>13303</v>
      </c>
      <c r="F1527" s="76">
        <f>'Master Book'!F347</f>
        <v>0.75</v>
      </c>
      <c r="G1527" s="114" t="s">
        <v>1131</v>
      </c>
      <c r="H1527" s="121">
        <f>'Master Book'!P347</f>
        <v>135</v>
      </c>
    </row>
    <row r="1528" spans="1:8" ht="30" customHeight="1" x14ac:dyDescent="0.5">
      <c r="A1528" s="73" t="str">
        <f>'Master Book'!E348</f>
        <v>Re-Program Digital Thermostat</v>
      </c>
      <c r="B1528" s="92">
        <f>'Master Book'!H348</f>
        <v>154.13442940038686</v>
      </c>
      <c r="C1528" s="97">
        <f>'Master Book'!I348</f>
        <v>102.75628626692458</v>
      </c>
      <c r="D1528" s="100">
        <f>'Master Book'!J348</f>
        <v>87.342843326885884</v>
      </c>
      <c r="E1528" s="74" t="str">
        <f>'Master Book'!D348</f>
        <v>13304</v>
      </c>
      <c r="F1528" s="76">
        <f>'Master Book'!F348</f>
        <v>0.25</v>
      </c>
      <c r="G1528" s="114" t="s">
        <v>1131</v>
      </c>
      <c r="H1528" s="121">
        <f>'Master Book'!P348</f>
        <v>0</v>
      </c>
    </row>
    <row r="1529" spans="1:8" ht="30" customHeight="1" x14ac:dyDescent="0.5">
      <c r="A1529" s="73" t="str">
        <f>'Master Book'!E349</f>
        <v>Install Locking Cover - Special Order</v>
      </c>
      <c r="B1529" s="92">
        <f>'Master Book'!H349</f>
        <v>341.19692940038686</v>
      </c>
      <c r="C1529" s="97">
        <f>'Master Book'!I349</f>
        <v>269.81878626692458</v>
      </c>
      <c r="D1529" s="100">
        <f>'Master Book'!J349</f>
        <v>229.3459683268859</v>
      </c>
      <c r="E1529" s="74" t="str">
        <f>'Master Book'!D349</f>
        <v>13305</v>
      </c>
      <c r="F1529" s="76">
        <f>'Master Book'!F349</f>
        <v>0.25</v>
      </c>
      <c r="G1529" s="114" t="s">
        <v>1131</v>
      </c>
      <c r="H1529" s="121">
        <f>'Master Book'!P349</f>
        <v>25</v>
      </c>
    </row>
    <row r="1530" spans="1:8" ht="30" customHeight="1" x14ac:dyDescent="0.5">
      <c r="A1530" s="73" t="str">
        <f>'Master Book'!E350</f>
        <v>Warranty Thermostat</v>
      </c>
      <c r="B1530" s="92">
        <f>'Master Book'!H350</f>
        <v>368.26885880077373</v>
      </c>
      <c r="C1530" s="97">
        <f>'Master Book'!I350</f>
        <v>245.51257253384915</v>
      </c>
      <c r="D1530" s="100">
        <f>'Master Book'!J350</f>
        <v>208.68568665377177</v>
      </c>
      <c r="E1530" s="74" t="str">
        <f>'Master Book'!D350</f>
        <v>13306</v>
      </c>
      <c r="F1530" s="76">
        <f>'Master Book'!F350</f>
        <v>0.5</v>
      </c>
      <c r="G1530" s="114" t="s">
        <v>1131</v>
      </c>
      <c r="H1530" s="121">
        <f>'Master Book'!P350</f>
        <v>0</v>
      </c>
    </row>
    <row r="1531" spans="1:8" ht="30" customHeight="1" x14ac:dyDescent="0.5">
      <c r="A1531" s="73"/>
      <c r="B1531" s="92"/>
      <c r="C1531" s="97"/>
      <c r="D1531" s="100"/>
      <c r="E1531" s="74"/>
      <c r="F1531" s="76"/>
      <c r="G1531" s="114"/>
      <c r="H1531" s="121"/>
    </row>
    <row r="1532" spans="1:8" ht="30" customHeight="1" x14ac:dyDescent="0.5">
      <c r="A1532" s="73"/>
      <c r="B1532" s="92"/>
      <c r="C1532" s="97"/>
      <c r="D1532" s="100"/>
      <c r="E1532" s="74"/>
      <c r="F1532" s="76"/>
      <c r="G1532" s="114"/>
      <c r="H1532" s="121"/>
    </row>
    <row r="1533" spans="1:8" ht="30" customHeight="1" x14ac:dyDescent="0.5">
      <c r="A1533" s="73"/>
      <c r="B1533" s="92"/>
      <c r="C1533" s="97"/>
      <c r="D1533" s="100"/>
      <c r="E1533" s="74"/>
      <c r="F1533" s="76"/>
      <c r="G1533" s="114"/>
      <c r="H1533" s="121"/>
    </row>
    <row r="1534" spans="1:8" ht="30" customHeight="1" x14ac:dyDescent="0.5">
      <c r="A1534" s="73"/>
      <c r="B1534" s="92"/>
      <c r="C1534" s="97"/>
      <c r="D1534" s="100"/>
      <c r="E1534" s="74"/>
      <c r="F1534" s="76"/>
      <c r="G1534" s="114"/>
      <c r="H1534" s="121"/>
    </row>
    <row r="1535" spans="1:8" ht="30" customHeight="1" x14ac:dyDescent="0.5">
      <c r="A1535" s="73"/>
      <c r="B1535" s="92"/>
      <c r="C1535" s="97"/>
      <c r="D1535" s="100"/>
      <c r="E1535" s="74"/>
      <c r="F1535" s="76"/>
      <c r="G1535" s="114"/>
      <c r="H1535" s="121"/>
    </row>
    <row r="1536" spans="1:8" ht="30" customHeight="1" x14ac:dyDescent="0.5">
      <c r="A1536" s="73"/>
      <c r="B1536" s="92"/>
      <c r="C1536" s="97"/>
      <c r="D1536" s="100"/>
      <c r="E1536" s="74"/>
      <c r="F1536" s="76"/>
      <c r="G1536" s="114"/>
      <c r="H1536" s="121"/>
    </row>
    <row r="1537" spans="1:8" ht="30" customHeight="1" x14ac:dyDescent="0.5">
      <c r="A1537" s="73"/>
      <c r="B1537" s="92"/>
      <c r="C1537" s="97"/>
      <c r="D1537" s="100"/>
      <c r="E1537" s="74"/>
      <c r="F1537" s="76"/>
      <c r="G1537" s="116"/>
      <c r="H1537" s="121"/>
    </row>
    <row r="1538" spans="1:8" ht="30" customHeight="1" x14ac:dyDescent="0.5">
      <c r="A1538" s="73"/>
      <c r="B1538" s="92"/>
      <c r="C1538" s="97"/>
      <c r="D1538" s="100"/>
      <c r="E1538" s="74"/>
      <c r="F1538" s="76"/>
      <c r="G1538" s="114"/>
      <c r="H1538" s="121"/>
    </row>
    <row r="1539" spans="1:8" ht="30" customHeight="1" x14ac:dyDescent="0.5">
      <c r="A1539" s="73"/>
      <c r="B1539" s="92"/>
      <c r="C1539" s="97"/>
      <c r="D1539" s="100"/>
      <c r="E1539" s="74"/>
      <c r="F1539" s="76"/>
      <c r="G1539" s="114"/>
      <c r="H1539" s="121"/>
    </row>
    <row r="1540" spans="1:8" ht="30" customHeight="1" x14ac:dyDescent="0.5">
      <c r="A1540" s="73"/>
      <c r="B1540" s="92"/>
      <c r="C1540" s="97"/>
      <c r="D1540" s="100"/>
      <c r="E1540" s="74"/>
      <c r="F1540" s="76"/>
      <c r="G1540" s="114"/>
      <c r="H1540" s="121"/>
    </row>
    <row r="1541" spans="1:8" ht="30" customHeight="1" x14ac:dyDescent="0.5">
      <c r="A1541" s="73"/>
      <c r="B1541" s="92"/>
      <c r="C1541" s="97"/>
      <c r="D1541" s="100"/>
      <c r="E1541" s="74"/>
      <c r="F1541" s="76"/>
      <c r="G1541" s="114"/>
      <c r="H1541" s="121"/>
    </row>
    <row r="1542" spans="1:8" ht="30" customHeight="1" x14ac:dyDescent="0.5">
      <c r="A1542" s="73"/>
      <c r="B1542" s="92"/>
      <c r="C1542" s="97"/>
      <c r="D1542" s="100"/>
      <c r="E1542" s="74"/>
      <c r="F1542" s="76"/>
      <c r="G1542" s="114"/>
      <c r="H1542" s="121"/>
    </row>
    <row r="1543" spans="1:8" ht="30" customHeight="1" x14ac:dyDescent="0.5">
      <c r="A1543" s="73"/>
      <c r="B1543" s="92"/>
      <c r="C1543" s="97"/>
      <c r="D1543" s="100"/>
      <c r="E1543" s="74"/>
      <c r="F1543" s="76"/>
      <c r="G1543" s="114"/>
      <c r="H1543" s="121"/>
    </row>
    <row r="1544" spans="1:8" ht="30" customHeight="1" x14ac:dyDescent="0.5">
      <c r="A1544" s="73"/>
      <c r="B1544" s="92"/>
      <c r="C1544" s="97"/>
      <c r="D1544" s="100"/>
      <c r="E1544" s="74"/>
      <c r="F1544" s="76"/>
      <c r="G1544" s="114"/>
      <c r="H1544" s="121"/>
    </row>
    <row r="1545" spans="1:8" ht="30" customHeight="1" x14ac:dyDescent="0.5">
      <c r="A1545" s="73"/>
      <c r="B1545" s="92"/>
      <c r="C1545" s="97"/>
      <c r="D1545" s="100"/>
      <c r="E1545" s="74"/>
      <c r="F1545" s="76"/>
      <c r="G1545" s="114"/>
      <c r="H1545" s="121"/>
    </row>
    <row r="1546" spans="1:8" ht="30" customHeight="1" x14ac:dyDescent="0.5">
      <c r="A1546" s="73"/>
      <c r="B1546" s="92"/>
      <c r="C1546" s="97"/>
      <c r="D1546" s="100"/>
      <c r="E1546" s="74"/>
      <c r="F1546" s="115"/>
      <c r="G1546" s="116"/>
      <c r="H1546" s="122"/>
    </row>
    <row r="1547" spans="1:8" ht="30" customHeight="1" x14ac:dyDescent="0.5">
      <c r="A1547" s="73"/>
      <c r="B1547" s="92"/>
      <c r="C1547" s="97"/>
      <c r="D1547" s="100"/>
      <c r="E1547" s="74"/>
      <c r="F1547" s="76"/>
      <c r="G1547" s="114"/>
      <c r="H1547" s="121"/>
    </row>
    <row r="1548" spans="1:8" ht="30" customHeight="1" x14ac:dyDescent="0.5">
      <c r="A1548" s="73"/>
      <c r="B1548" s="92"/>
      <c r="C1548" s="97"/>
      <c r="D1548" s="100"/>
      <c r="E1548" s="74"/>
      <c r="F1548" s="76"/>
      <c r="G1548" s="114"/>
      <c r="H1548" s="121"/>
    </row>
    <row r="1549" spans="1:8" ht="30" customHeight="1" x14ac:dyDescent="0.5">
      <c r="A1549" s="73"/>
      <c r="B1549" s="92"/>
      <c r="C1549" s="97"/>
      <c r="D1549" s="100"/>
      <c r="E1549" s="74"/>
      <c r="F1549" s="76"/>
      <c r="G1549" s="114"/>
      <c r="H1549" s="121"/>
    </row>
    <row r="1550" spans="1:8" ht="30" customHeight="1" x14ac:dyDescent="0.5">
      <c r="A1550" s="73"/>
      <c r="B1550" s="92"/>
      <c r="C1550" s="97"/>
      <c r="D1550" s="100"/>
      <c r="E1550" s="74"/>
      <c r="F1550" s="76"/>
      <c r="G1550" s="114"/>
      <c r="H1550" s="121"/>
    </row>
    <row r="1551" spans="1:8" ht="30" customHeight="1" x14ac:dyDescent="0.5">
      <c r="A1551" s="73"/>
      <c r="B1551" s="92"/>
      <c r="C1551" s="97"/>
      <c r="D1551" s="100"/>
      <c r="E1551" s="75"/>
      <c r="F1551" s="76"/>
      <c r="G1551" s="77"/>
      <c r="H1551" s="121"/>
    </row>
    <row r="1552" spans="1:8" ht="30" customHeight="1" x14ac:dyDescent="0.5">
      <c r="A1552" s="73"/>
      <c r="B1552" s="92"/>
      <c r="C1552" s="97"/>
      <c r="D1552" s="100"/>
      <c r="E1552" s="75"/>
      <c r="F1552" s="76"/>
      <c r="G1552" s="77"/>
      <c r="H1552" s="121"/>
    </row>
    <row r="1553" spans="1:9" ht="30" customHeight="1" x14ac:dyDescent="0.5">
      <c r="A1553" s="73"/>
      <c r="B1553" s="92"/>
      <c r="C1553" s="97"/>
      <c r="D1553" s="100"/>
      <c r="E1553" s="75"/>
      <c r="F1553" s="76"/>
      <c r="G1553" s="77"/>
      <c r="H1553" s="121"/>
    </row>
    <row r="1554" spans="1:9" ht="30" customHeight="1" x14ac:dyDescent="0.5">
      <c r="A1554" s="73"/>
      <c r="B1554" s="92"/>
      <c r="C1554" s="97"/>
      <c r="D1554" s="100"/>
      <c r="E1554" s="75"/>
      <c r="F1554" s="76"/>
      <c r="G1554" s="77"/>
      <c r="H1554" s="121"/>
    </row>
    <row r="1555" spans="1:9" ht="30" customHeight="1" x14ac:dyDescent="0.4">
      <c r="A1555" s="71"/>
      <c r="B1555" s="93"/>
      <c r="C1555" s="98"/>
      <c r="D1555" s="101"/>
      <c r="E1555" s="72"/>
      <c r="F1555" s="76"/>
      <c r="G1555" s="77"/>
      <c r="H1555" s="121"/>
    </row>
    <row r="1556" spans="1:9" ht="30" customHeight="1" x14ac:dyDescent="0.4">
      <c r="A1556" s="71"/>
      <c r="B1556" s="93"/>
      <c r="C1556" s="98"/>
      <c r="D1556" s="101"/>
      <c r="E1556" s="72"/>
      <c r="F1556" s="76"/>
      <c r="G1556" s="77"/>
      <c r="H1556" s="121"/>
    </row>
    <row r="1557" spans="1:9" ht="30" customHeight="1" x14ac:dyDescent="0.4">
      <c r="A1557" s="71"/>
      <c r="B1557" s="93"/>
      <c r="C1557" s="98"/>
      <c r="D1557" s="101"/>
      <c r="E1557" s="72"/>
      <c r="F1557" s="76"/>
      <c r="G1557" s="77"/>
      <c r="H1557" s="121"/>
    </row>
    <row r="1558" spans="1:9" ht="30" customHeight="1" x14ac:dyDescent="0.4">
      <c r="A1558" s="71"/>
      <c r="B1558" s="93"/>
      <c r="C1558" s="98"/>
      <c r="D1558" s="101"/>
      <c r="E1558" s="72"/>
      <c r="F1558" s="76"/>
      <c r="G1558" s="77"/>
      <c r="H1558" s="121"/>
    </row>
    <row r="1559" spans="1:9" ht="30" customHeight="1" x14ac:dyDescent="0.4">
      <c r="A1559" s="71"/>
      <c r="B1559" s="94"/>
      <c r="C1559" s="94"/>
      <c r="D1559" s="101"/>
      <c r="E1559" s="72"/>
      <c r="F1559" s="76"/>
      <c r="G1559" s="77"/>
      <c r="H1559" s="121"/>
    </row>
    <row r="1560" spans="1:9" ht="30" customHeight="1" x14ac:dyDescent="0.4">
      <c r="A1560" s="71"/>
      <c r="B1560" s="94"/>
      <c r="C1560" s="94"/>
      <c r="D1560" s="101"/>
      <c r="E1560" s="72"/>
      <c r="F1560" s="76"/>
      <c r="G1560" s="77"/>
      <c r="H1560" s="121"/>
    </row>
    <row r="1561" spans="1:9" ht="30" customHeight="1" x14ac:dyDescent="0.4">
      <c r="A1561" s="79"/>
      <c r="B1561" s="95"/>
      <c r="C1561" s="95"/>
      <c r="D1561" s="102"/>
      <c r="E1561" s="80"/>
      <c r="F1561" s="81"/>
      <c r="G1561" s="82"/>
      <c r="H1561" s="123"/>
    </row>
    <row r="1562" spans="1:9" s="65" customFormat="1" ht="30" customHeight="1" x14ac:dyDescent="0.4">
      <c r="A1562" s="83"/>
      <c r="B1562" s="96"/>
      <c r="C1562" s="96"/>
      <c r="D1562" s="96"/>
      <c r="E1562" s="84"/>
      <c r="F1562" s="82"/>
      <c r="G1562" s="82"/>
      <c r="H1562" s="124"/>
    </row>
    <row r="1563" spans="1:9" ht="38.25" customHeight="1" x14ac:dyDescent="0.25">
      <c r="A1563" s="157" t="s">
        <v>360</v>
      </c>
      <c r="B1563" s="157"/>
      <c r="C1563" s="157"/>
      <c r="D1563" s="157"/>
      <c r="E1563" s="157"/>
      <c r="F1563" s="157"/>
      <c r="G1563" s="157"/>
      <c r="H1563" s="157"/>
    </row>
    <row r="1564" spans="1:9" ht="134.25" customHeight="1" x14ac:dyDescent="0.25">
      <c r="A1564" s="158" t="s">
        <v>1635</v>
      </c>
      <c r="B1564" s="158"/>
      <c r="C1564" s="158"/>
      <c r="D1564" s="158"/>
      <c r="E1564" s="158"/>
      <c r="F1564" s="158"/>
      <c r="G1564" s="158"/>
      <c r="H1564" s="158"/>
      <c r="I1564" s="68"/>
    </row>
    <row r="1565" spans="1:9" ht="41.25" customHeight="1" x14ac:dyDescent="0.9">
      <c r="A1565" s="78" t="s">
        <v>69</v>
      </c>
    </row>
    <row r="1566" spans="1:9" ht="37.5" customHeight="1" x14ac:dyDescent="0.7">
      <c r="A1566" s="159" t="s">
        <v>326</v>
      </c>
      <c r="B1566" s="159"/>
      <c r="C1566" s="159"/>
      <c r="D1566" s="159"/>
      <c r="E1566" s="159"/>
      <c r="F1566" s="159"/>
      <c r="G1566" s="159"/>
      <c r="H1566" s="159"/>
    </row>
    <row r="1567" spans="1:9" ht="18.75" customHeight="1" x14ac:dyDescent="0.4"/>
    <row r="1568" spans="1:9" ht="55.5" customHeight="1" x14ac:dyDescent="0.25">
      <c r="A1568" s="160" t="s">
        <v>1637</v>
      </c>
      <c r="B1568" s="160"/>
      <c r="C1568" s="160"/>
      <c r="D1568" s="160"/>
      <c r="E1568" s="160"/>
      <c r="F1568" s="160"/>
      <c r="G1568" s="160"/>
      <c r="H1568" s="160"/>
    </row>
    <row r="1570" spans="1:8" ht="30" customHeight="1" x14ac:dyDescent="0.4">
      <c r="A1570" s="69" t="s">
        <v>357</v>
      </c>
      <c r="B1570" s="91" t="s">
        <v>267</v>
      </c>
      <c r="C1570" s="91" t="s">
        <v>721</v>
      </c>
      <c r="D1570" s="99" t="s">
        <v>358</v>
      </c>
      <c r="E1570" s="70" t="s">
        <v>359</v>
      </c>
      <c r="F1570" s="161" t="s">
        <v>256</v>
      </c>
      <c r="G1570" s="161"/>
      <c r="H1570" s="161"/>
    </row>
    <row r="1571" spans="1:8" ht="30" customHeight="1" x14ac:dyDescent="0.5">
      <c r="A1571" s="73" t="str">
        <f>'Master Book'!E351</f>
        <v>Clean permanent filter</v>
      </c>
      <c r="B1571" s="92">
        <f>'Master Book'!H351</f>
        <v>63.674396760154757</v>
      </c>
      <c r="C1571" s="97">
        <f>'Master Book'!I351</f>
        <v>43.123139506769839</v>
      </c>
      <c r="D1571" s="100">
        <f>'Master Book'!J351</f>
        <v>36.654668580754361</v>
      </c>
      <c r="E1571" s="74" t="str">
        <f>'Master Book'!D351</f>
        <v>13401</v>
      </c>
      <c r="F1571" s="76">
        <f>'Master Book'!F351</f>
        <v>0.1</v>
      </c>
      <c r="G1571" s="114" t="s">
        <v>1131</v>
      </c>
      <c r="H1571" s="121">
        <f>'Master Book'!P351</f>
        <v>0.25</v>
      </c>
    </row>
    <row r="1572" spans="1:8" ht="30" customHeight="1" x14ac:dyDescent="0.5">
      <c r="A1572" s="73" t="str">
        <f>'Master Book'!E352</f>
        <v>Replace standard filter</v>
      </c>
      <c r="B1572" s="92">
        <f>'Master Book'!H352</f>
        <v>40</v>
      </c>
      <c r="C1572" s="97">
        <f>'Master Book'!I352</f>
        <v>35</v>
      </c>
      <c r="D1572" s="100">
        <f>'Master Book'!J352</f>
        <v>29.75</v>
      </c>
      <c r="E1572" s="74" t="str">
        <f>'Master Book'!D352</f>
        <v>13402</v>
      </c>
      <c r="F1572" s="76">
        <f>'Master Book'!F352</f>
        <v>0.1</v>
      </c>
      <c r="G1572" s="114" t="s">
        <v>1131</v>
      </c>
      <c r="H1572" s="121">
        <f>'Master Book'!P352</f>
        <v>2</v>
      </c>
    </row>
    <row r="1573" spans="1:8" ht="30" customHeight="1" x14ac:dyDescent="0.5">
      <c r="A1573" s="73" t="str">
        <f>'Master Book'!E353</f>
        <v>Pleated filter (40%)</v>
      </c>
      <c r="B1573" s="92">
        <f>'Master Book'!H353</f>
        <v>40</v>
      </c>
      <c r="C1573" s="97">
        <f>'Master Book'!I353</f>
        <v>35</v>
      </c>
      <c r="D1573" s="100">
        <f>'Master Book'!J353</f>
        <v>29.75</v>
      </c>
      <c r="E1573" s="74" t="str">
        <f>'Master Book'!D353</f>
        <v>13403</v>
      </c>
      <c r="F1573" s="76">
        <f>'Master Book'!F353</f>
        <v>0.1</v>
      </c>
      <c r="G1573" s="114" t="s">
        <v>1131</v>
      </c>
      <c r="H1573" s="121">
        <f>'Master Book'!P353</f>
        <v>4</v>
      </c>
    </row>
    <row r="1574" spans="1:8" ht="30" customHeight="1" x14ac:dyDescent="0.5">
      <c r="A1574" s="73" t="str">
        <f>'Master Book'!E354</f>
        <v>Space-guard, Honeywell media</v>
      </c>
      <c r="B1574" s="92">
        <f>'Master Book'!H354</f>
        <v>137.89127176015475</v>
      </c>
      <c r="C1574" s="97">
        <f>'Master Book'!I354</f>
        <v>99</v>
      </c>
      <c r="D1574" s="100">
        <f>'Master Book'!J354</f>
        <v>84.149999999999991</v>
      </c>
      <c r="E1574" s="74" t="str">
        <f>'Master Book'!D354</f>
        <v>13404</v>
      </c>
      <c r="F1574" s="76">
        <f>'Master Book'!F354</f>
        <v>0.1</v>
      </c>
      <c r="G1574" s="114" t="s">
        <v>1131</v>
      </c>
      <c r="H1574" s="121">
        <f>'Master Book'!P354</f>
        <v>15</v>
      </c>
    </row>
    <row r="1575" spans="1:8" ht="30" customHeight="1" x14ac:dyDescent="0.5">
      <c r="A1575" s="73" t="str">
        <f>'Master Book'!E355</f>
        <v>Airbear or Aprilaire #201 #501 media</v>
      </c>
      <c r="B1575" s="92">
        <f>'Master Book'!H355</f>
        <v>137.89127176015475</v>
      </c>
      <c r="C1575" s="97">
        <f>'Master Book'!I355</f>
        <v>99</v>
      </c>
      <c r="D1575" s="100">
        <f>'Master Book'!J355</f>
        <v>84.149999999999991</v>
      </c>
      <c r="E1575" s="74" t="str">
        <f>'Master Book'!D355</f>
        <v>13405</v>
      </c>
      <c r="F1575" s="76">
        <f>'Master Book'!F355</f>
        <v>0.1</v>
      </c>
      <c r="G1575" s="114" t="s">
        <v>1131</v>
      </c>
      <c r="H1575" s="121">
        <f>'Master Book'!P355</f>
        <v>15</v>
      </c>
    </row>
    <row r="1576" spans="1:8" ht="30" customHeight="1" x14ac:dyDescent="0.5">
      <c r="A1576" s="73" t="str">
        <f>'Master Book'!E356</f>
        <v>Pristine Air filter system   24v  1" thick  MERV 12</v>
      </c>
      <c r="B1576" s="92">
        <f>'Master Book'!H356</f>
        <v>835.14135880077367</v>
      </c>
      <c r="C1576" s="97">
        <f>'Master Book'!I356</f>
        <v>732.3850725338491</v>
      </c>
      <c r="D1576" s="100">
        <f>'Master Book'!J356</f>
        <v>622.52731165377168</v>
      </c>
      <c r="E1576" s="74" t="str">
        <f>'Master Book'!D356</f>
        <v>13406</v>
      </c>
      <c r="F1576" s="76">
        <f>'Master Book'!F356</f>
        <v>0.5</v>
      </c>
      <c r="G1576" s="114" t="s">
        <v>1131</v>
      </c>
      <c r="H1576" s="121">
        <f>'Master Book'!P356</f>
        <v>253</v>
      </c>
    </row>
    <row r="1577" spans="1:8" ht="30" customHeight="1" x14ac:dyDescent="0.5">
      <c r="A1577" s="73" t="str">
        <f>'Master Book'!E357</f>
        <v xml:space="preserve">Pristine Air  media replacements </v>
      </c>
      <c r="B1577" s="92">
        <f>'Master Book'!H357</f>
        <v>214.12877176015473</v>
      </c>
      <c r="C1577" s="97">
        <f>'Master Book'!I357</f>
        <v>193.57751450676983</v>
      </c>
      <c r="D1577" s="100">
        <f>'Master Book'!J357</f>
        <v>164.54088733075434</v>
      </c>
      <c r="E1577" s="74" t="str">
        <f>'Master Book'!D357</f>
        <v>13407</v>
      </c>
      <c r="F1577" s="76">
        <f>'Master Book'!F357</f>
        <v>0.1</v>
      </c>
      <c r="G1577" s="114" t="s">
        <v>1131</v>
      </c>
      <c r="H1577" s="121">
        <f>'Master Book'!P357</f>
        <v>30</v>
      </c>
    </row>
    <row r="1578" spans="1:8" ht="30" customHeight="1" x14ac:dyDescent="0.5">
      <c r="A1578" s="73" t="str">
        <f>'Master Book'!E358</f>
        <v>Vacuum return box</v>
      </c>
      <c r="B1578" s="92">
        <f>'Master Book'!H358</f>
        <v>162.21692940038687</v>
      </c>
      <c r="C1578" s="97">
        <f>'Master Book'!I358</f>
        <v>110.83878626692457</v>
      </c>
      <c r="D1578" s="100">
        <f>'Master Book'!J358</f>
        <v>94.212968326885886</v>
      </c>
      <c r="E1578" s="74" t="str">
        <f>'Master Book'!D358</f>
        <v>13408</v>
      </c>
      <c r="F1578" s="76">
        <f>'Master Book'!F358</f>
        <v>0.25</v>
      </c>
      <c r="G1578" s="114" t="s">
        <v>1131</v>
      </c>
      <c r="H1578" s="121">
        <f>'Master Book'!P358</f>
        <v>1</v>
      </c>
    </row>
    <row r="1579" spans="1:8" ht="30" customHeight="1" x14ac:dyDescent="0.5">
      <c r="A1579" s="73" t="str">
        <f>'Master Book'!E359</f>
        <v>Ionizing wires (5 pack)</v>
      </c>
      <c r="B1579" s="92">
        <f>'Master Book'!H359</f>
        <v>350.84635880077371</v>
      </c>
      <c r="C1579" s="97">
        <f>'Master Book'!I359</f>
        <v>248.09007253384914</v>
      </c>
      <c r="D1579" s="100">
        <f>'Master Book'!J359</f>
        <v>210.87656165377177</v>
      </c>
      <c r="E1579" s="74" t="str">
        <f>'Master Book'!D359</f>
        <v>13409</v>
      </c>
      <c r="F1579" s="76">
        <f>'Master Book'!F359</f>
        <v>0.5</v>
      </c>
      <c r="G1579" s="114" t="s">
        <v>1131</v>
      </c>
      <c r="H1579" s="121">
        <f>'Master Book'!P359</f>
        <v>7</v>
      </c>
    </row>
    <row r="1580" spans="1:8" ht="30" customHeight="1" x14ac:dyDescent="0.5">
      <c r="A1580" s="73" t="str">
        <f>'Master Book'!E360</f>
        <v>Space Guard (Honeywell Media)</v>
      </c>
      <c r="B1580" s="92">
        <f>'Master Book'!H360</f>
        <v>675.6938588007738</v>
      </c>
      <c r="C1580" s="97">
        <f>'Master Book'!I360</f>
        <v>572.93757253384911</v>
      </c>
      <c r="D1580" s="100">
        <f>'Master Book'!J360</f>
        <v>486.99693665377174</v>
      </c>
      <c r="E1580" s="74" t="str">
        <f>'Master Book'!D360</f>
        <v>13410</v>
      </c>
      <c r="F1580" s="76">
        <f>'Master Book'!F360</f>
        <v>0.5</v>
      </c>
      <c r="G1580" s="114" t="s">
        <v>1131</v>
      </c>
      <c r="H1580" s="121">
        <f>'Master Book'!P360</f>
        <v>90</v>
      </c>
    </row>
    <row r="1581" spans="1:8" ht="30" customHeight="1" x14ac:dyDescent="0.5">
      <c r="A1581" s="73" t="str">
        <f>'Master Book'!E361</f>
        <v xml:space="preserve">Perfect 16 system 1200cmf max  *See install dept 1st </v>
      </c>
      <c r="B1581" s="92">
        <f>'Master Book'!H361</f>
        <v>3936.2192940038685</v>
      </c>
      <c r="C1581" s="97">
        <f>'Master Book'!I361</f>
        <v>3422.437862669246</v>
      </c>
      <c r="D1581" s="100">
        <f>'Master Book'!J361</f>
        <v>3422.437862669246</v>
      </c>
      <c r="E1581" s="74" t="str">
        <f>'Master Book'!D361</f>
        <v>13411</v>
      </c>
      <c r="F1581" s="76">
        <f>'Master Book'!F361</f>
        <v>2.5</v>
      </c>
      <c r="G1581" s="114" t="s">
        <v>1131</v>
      </c>
      <c r="H1581" s="121">
        <f>'Master Book'!P361</f>
        <v>1150</v>
      </c>
    </row>
    <row r="1582" spans="1:8" ht="30" customHeight="1" x14ac:dyDescent="0.5">
      <c r="A1582" s="73" t="str">
        <f>'Master Book'!E362</f>
        <v>Perfect 16 system 2000cmf max  *See install dept 1st</v>
      </c>
      <c r="B1582" s="92">
        <f>'Master Book'!H362</f>
        <v>4665.0942940038685</v>
      </c>
      <c r="C1582" s="97">
        <f>'Master Book'!I362</f>
        <v>4151.312862669246</v>
      </c>
      <c r="D1582" s="100">
        <f>'Master Book'!J362</f>
        <v>4151.312862669246</v>
      </c>
      <c r="E1582" s="74" t="str">
        <f>'Master Book'!D362</f>
        <v>13412</v>
      </c>
      <c r="F1582" s="76">
        <f>'Master Book'!F362</f>
        <v>2.5</v>
      </c>
      <c r="G1582" s="114" t="s">
        <v>1131</v>
      </c>
      <c r="H1582" s="121">
        <f>'Master Book'!P362</f>
        <v>1500</v>
      </c>
    </row>
    <row r="1583" spans="1:8" ht="30" customHeight="1" x14ac:dyDescent="0.5">
      <c r="A1583" s="73" t="str">
        <f>'Master Book'!E363</f>
        <v>Media Perfect 16 1200cmf</v>
      </c>
      <c r="B1583" s="92">
        <f>'Master Book'!H363</f>
        <v>489.41692940038689</v>
      </c>
      <c r="C1583" s="97">
        <f>'Master Book'!I363</f>
        <v>438.0387862669246</v>
      </c>
      <c r="D1583" s="100">
        <f>'Master Book'!J363</f>
        <v>372.33296832688592</v>
      </c>
      <c r="E1583" s="74" t="str">
        <f>'Master Book'!D363</f>
        <v>13413</v>
      </c>
      <c r="F1583" s="76">
        <f>'Master Book'!F363</f>
        <v>0.25</v>
      </c>
      <c r="G1583" s="114" t="s">
        <v>1131</v>
      </c>
      <c r="H1583" s="121">
        <f>'Master Book'!P363</f>
        <v>161</v>
      </c>
    </row>
    <row r="1584" spans="1:8" ht="30" customHeight="1" x14ac:dyDescent="0.5">
      <c r="A1584" s="73" t="str">
        <f>'Master Book'!E364</f>
        <v>Media Perfect 16 2000cmf</v>
      </c>
      <c r="B1584" s="92">
        <f>'Master Book'!H364</f>
        <v>559.18067940038691</v>
      </c>
      <c r="C1584" s="97">
        <f>'Master Book'!I364</f>
        <v>507.80253626692456</v>
      </c>
      <c r="D1584" s="100">
        <f>'Master Book'!J364</f>
        <v>431.63215582688588</v>
      </c>
      <c r="E1584" s="74" t="str">
        <f>'Master Book'!D364</f>
        <v>13414</v>
      </c>
      <c r="F1584" s="76">
        <f>'Master Book'!F364</f>
        <v>0.25</v>
      </c>
      <c r="G1584" s="114" t="s">
        <v>1131</v>
      </c>
      <c r="H1584" s="121">
        <f>'Master Book'!P364</f>
        <v>194.5</v>
      </c>
    </row>
    <row r="1585" spans="1:8" ht="30" customHeight="1" x14ac:dyDescent="0.5">
      <c r="A1585" s="73" t="str">
        <f>'Master Book'!E365</f>
        <v xml:space="preserve">IQIAR Health Pro Plus "floor model"    covers 1000sf </v>
      </c>
      <c r="B1585" s="92">
        <f>'Master Book'!H365</f>
        <v>1403.6344294003868</v>
      </c>
      <c r="C1585" s="97">
        <f>'Master Book'!I365</f>
        <v>1352.2562862669247</v>
      </c>
      <c r="D1585" s="100">
        <f>'Master Book'!J365</f>
        <v>1149.417843326886</v>
      </c>
      <c r="E1585" s="74" t="str">
        <f>'Master Book'!D365</f>
        <v>13415</v>
      </c>
      <c r="F1585" s="76">
        <f>'Master Book'!F365</f>
        <v>0.25</v>
      </c>
      <c r="G1585" s="114" t="s">
        <v>1131</v>
      </c>
      <c r="H1585" s="121">
        <f>'Master Book'!P365</f>
        <v>600</v>
      </c>
    </row>
    <row r="1586" spans="1:8" ht="30" customHeight="1" x14ac:dyDescent="0.5">
      <c r="A1586" s="73"/>
      <c r="B1586" s="92"/>
      <c r="C1586" s="97"/>
      <c r="D1586" s="100"/>
      <c r="E1586" s="74"/>
      <c r="F1586" s="76"/>
      <c r="G1586" s="114"/>
      <c r="H1586" s="121"/>
    </row>
    <row r="1587" spans="1:8" ht="30" customHeight="1" x14ac:dyDescent="0.5">
      <c r="A1587" s="73"/>
      <c r="B1587" s="92"/>
      <c r="C1587" s="97"/>
      <c r="D1587" s="100"/>
      <c r="E1587" s="74"/>
      <c r="F1587" s="76"/>
      <c r="G1587" s="114"/>
      <c r="H1587" s="121"/>
    </row>
    <row r="1588" spans="1:8" ht="30" customHeight="1" x14ac:dyDescent="0.5">
      <c r="A1588" s="73"/>
      <c r="B1588" s="92"/>
      <c r="C1588" s="97"/>
      <c r="D1588" s="100"/>
      <c r="E1588" s="74"/>
      <c r="F1588" s="76"/>
      <c r="G1588" s="114"/>
      <c r="H1588" s="121"/>
    </row>
    <row r="1589" spans="1:8" ht="30" customHeight="1" x14ac:dyDescent="0.5">
      <c r="A1589" s="73"/>
      <c r="B1589" s="92"/>
      <c r="C1589" s="97"/>
      <c r="D1589" s="100"/>
      <c r="E1589" s="74"/>
      <c r="F1589" s="76"/>
      <c r="G1589" s="114"/>
      <c r="H1589" s="121"/>
    </row>
    <row r="1590" spans="1:8" ht="30" customHeight="1" x14ac:dyDescent="0.5">
      <c r="A1590" s="73"/>
      <c r="B1590" s="92"/>
      <c r="C1590" s="97"/>
      <c r="D1590" s="100"/>
      <c r="E1590" s="74"/>
      <c r="F1590" s="76"/>
      <c r="G1590" s="114"/>
      <c r="H1590" s="121"/>
    </row>
    <row r="1591" spans="1:8" ht="30" customHeight="1" x14ac:dyDescent="0.5">
      <c r="A1591" s="73"/>
      <c r="B1591" s="92"/>
      <c r="C1591" s="97"/>
      <c r="D1591" s="100"/>
      <c r="E1591" s="74"/>
      <c r="F1591" s="76"/>
      <c r="G1591" s="114"/>
      <c r="H1591" s="121"/>
    </row>
    <row r="1592" spans="1:8" ht="30" customHeight="1" x14ac:dyDescent="0.5">
      <c r="A1592" s="73"/>
      <c r="B1592" s="92"/>
      <c r="C1592" s="97"/>
      <c r="D1592" s="100"/>
      <c r="E1592" s="74"/>
      <c r="F1592" s="115"/>
      <c r="G1592" s="116"/>
      <c r="H1592" s="122"/>
    </row>
    <row r="1593" spans="1:8" ht="30" customHeight="1" x14ac:dyDescent="0.5">
      <c r="A1593" s="73"/>
      <c r="B1593" s="92"/>
      <c r="C1593" s="97"/>
      <c r="D1593" s="100"/>
      <c r="E1593" s="74"/>
      <c r="F1593" s="76"/>
      <c r="G1593" s="114"/>
      <c r="H1593" s="121"/>
    </row>
    <row r="1594" spans="1:8" ht="30" customHeight="1" x14ac:dyDescent="0.5">
      <c r="A1594" s="73"/>
      <c r="B1594" s="92"/>
      <c r="C1594" s="97"/>
      <c r="D1594" s="100"/>
      <c r="E1594" s="74"/>
      <c r="F1594" s="76"/>
      <c r="G1594" s="114"/>
      <c r="H1594" s="121"/>
    </row>
    <row r="1595" spans="1:8" ht="30" customHeight="1" x14ac:dyDescent="0.5">
      <c r="A1595" s="73"/>
      <c r="B1595" s="92"/>
      <c r="C1595" s="97"/>
      <c r="D1595" s="100"/>
      <c r="E1595" s="74"/>
      <c r="F1595" s="76"/>
      <c r="G1595" s="114"/>
      <c r="H1595" s="121"/>
    </row>
    <row r="1596" spans="1:8" ht="30" customHeight="1" x14ac:dyDescent="0.5">
      <c r="A1596" s="73"/>
      <c r="B1596" s="92"/>
      <c r="C1596" s="97"/>
      <c r="D1596" s="100"/>
      <c r="E1596" s="74"/>
      <c r="F1596" s="76"/>
      <c r="G1596" s="114"/>
      <c r="H1596" s="121"/>
    </row>
    <row r="1597" spans="1:8" ht="30" customHeight="1" x14ac:dyDescent="0.5">
      <c r="A1597" s="73"/>
      <c r="B1597" s="92"/>
      <c r="C1597" s="97"/>
      <c r="D1597" s="100"/>
      <c r="E1597" s="75"/>
      <c r="F1597" s="76"/>
      <c r="G1597" s="77"/>
      <c r="H1597" s="121"/>
    </row>
    <row r="1598" spans="1:8" ht="30" customHeight="1" x14ac:dyDescent="0.5">
      <c r="A1598" s="73"/>
      <c r="B1598" s="92"/>
      <c r="C1598" s="97"/>
      <c r="D1598" s="100"/>
      <c r="E1598" s="75"/>
      <c r="F1598" s="76"/>
      <c r="G1598" s="77"/>
      <c r="H1598" s="121"/>
    </row>
    <row r="1599" spans="1:8" ht="30" customHeight="1" x14ac:dyDescent="0.5">
      <c r="A1599" s="73"/>
      <c r="B1599" s="92"/>
      <c r="C1599" s="97"/>
      <c r="D1599" s="100"/>
      <c r="E1599" s="75"/>
      <c r="F1599" s="76"/>
      <c r="G1599" s="77"/>
      <c r="H1599" s="121"/>
    </row>
    <row r="1600" spans="1:8" ht="30" customHeight="1" x14ac:dyDescent="0.5">
      <c r="A1600" s="73"/>
      <c r="B1600" s="92"/>
      <c r="C1600" s="97"/>
      <c r="D1600" s="100"/>
      <c r="E1600" s="75"/>
      <c r="F1600" s="76"/>
      <c r="G1600" s="77"/>
      <c r="H1600" s="121"/>
    </row>
    <row r="1601" spans="1:9" ht="30" customHeight="1" x14ac:dyDescent="0.4">
      <c r="A1601" s="71"/>
      <c r="B1601" s="93"/>
      <c r="C1601" s="98"/>
      <c r="D1601" s="101"/>
      <c r="E1601" s="72"/>
      <c r="F1601" s="76"/>
      <c r="G1601" s="77"/>
      <c r="H1601" s="121"/>
    </row>
    <row r="1602" spans="1:9" ht="30" customHeight="1" x14ac:dyDescent="0.4">
      <c r="A1602" s="71"/>
      <c r="B1602" s="93"/>
      <c r="C1602" s="98"/>
      <c r="D1602" s="101"/>
      <c r="E1602" s="72"/>
      <c r="F1602" s="76"/>
      <c r="G1602" s="77"/>
      <c r="H1602" s="121"/>
    </row>
    <row r="1603" spans="1:9" ht="30" customHeight="1" x14ac:dyDescent="0.4">
      <c r="A1603" s="71"/>
      <c r="B1603" s="93"/>
      <c r="C1603" s="98"/>
      <c r="D1603" s="101"/>
      <c r="E1603" s="72"/>
      <c r="F1603" s="76"/>
      <c r="G1603" s="77"/>
      <c r="H1603" s="121"/>
    </row>
    <row r="1604" spans="1:9" ht="30" customHeight="1" x14ac:dyDescent="0.4">
      <c r="A1604" s="71"/>
      <c r="B1604" s="93"/>
      <c r="C1604" s="98"/>
      <c r="D1604" s="101"/>
      <c r="E1604" s="72"/>
      <c r="F1604" s="76"/>
      <c r="G1604" s="77"/>
      <c r="H1604" s="121"/>
    </row>
    <row r="1605" spans="1:9" ht="30" customHeight="1" x14ac:dyDescent="0.4">
      <c r="A1605" s="71"/>
      <c r="B1605" s="94"/>
      <c r="C1605" s="94"/>
      <c r="D1605" s="101"/>
      <c r="E1605" s="72"/>
      <c r="F1605" s="76"/>
      <c r="G1605" s="77"/>
      <c r="H1605" s="121"/>
    </row>
    <row r="1606" spans="1:9" ht="30" customHeight="1" x14ac:dyDescent="0.4">
      <c r="A1606" s="71"/>
      <c r="B1606" s="94"/>
      <c r="C1606" s="94"/>
      <c r="D1606" s="101"/>
      <c r="E1606" s="72"/>
      <c r="F1606" s="76"/>
      <c r="G1606" s="77"/>
      <c r="H1606" s="121"/>
    </row>
    <row r="1607" spans="1:9" ht="30" customHeight="1" x14ac:dyDescent="0.4">
      <c r="A1607" s="79"/>
      <c r="B1607" s="95"/>
      <c r="C1607" s="95"/>
      <c r="D1607" s="102"/>
      <c r="E1607" s="80"/>
      <c r="F1607" s="81"/>
      <c r="G1607" s="82"/>
      <c r="H1607" s="123"/>
    </row>
    <row r="1608" spans="1:9" s="65" customFormat="1" ht="30" customHeight="1" x14ac:dyDescent="0.4">
      <c r="A1608" s="83"/>
      <c r="B1608" s="96"/>
      <c r="C1608" s="96"/>
      <c r="D1608" s="96"/>
      <c r="E1608" s="84"/>
      <c r="F1608" s="82"/>
      <c r="G1608" s="82"/>
      <c r="H1608" s="124"/>
    </row>
    <row r="1609" spans="1:9" ht="38.25" customHeight="1" x14ac:dyDescent="0.25">
      <c r="A1609" s="157" t="s">
        <v>360</v>
      </c>
      <c r="B1609" s="157"/>
      <c r="C1609" s="157"/>
      <c r="D1609" s="157"/>
      <c r="E1609" s="157"/>
      <c r="F1609" s="157"/>
      <c r="G1609" s="157"/>
      <c r="H1609" s="157"/>
    </row>
    <row r="1610" spans="1:9" ht="134.25" customHeight="1" x14ac:dyDescent="0.25">
      <c r="A1610" s="158" t="s">
        <v>1635</v>
      </c>
      <c r="B1610" s="158"/>
      <c r="C1610" s="158"/>
      <c r="D1610" s="158"/>
      <c r="E1610" s="158"/>
      <c r="F1610" s="158"/>
      <c r="G1610" s="158"/>
      <c r="H1610" s="158"/>
      <c r="I1610" s="68"/>
    </row>
    <row r="1611" spans="1:9" ht="41.25" customHeight="1" x14ac:dyDescent="0.9">
      <c r="A1611" s="78" t="s">
        <v>70</v>
      </c>
    </row>
    <row r="1612" spans="1:9" ht="37.5" customHeight="1" x14ac:dyDescent="0.7">
      <c r="A1612" s="159" t="s">
        <v>327</v>
      </c>
      <c r="B1612" s="159"/>
      <c r="C1612" s="159"/>
      <c r="D1612" s="159"/>
      <c r="E1612" s="159"/>
      <c r="F1612" s="159"/>
      <c r="G1612" s="159"/>
      <c r="H1612" s="159"/>
    </row>
    <row r="1613" spans="1:9" ht="18.75" customHeight="1" x14ac:dyDescent="0.4"/>
    <row r="1614" spans="1:9" ht="55.5" customHeight="1" x14ac:dyDescent="0.25">
      <c r="A1614" s="160" t="s">
        <v>1637</v>
      </c>
      <c r="B1614" s="160"/>
      <c r="C1614" s="160"/>
      <c r="D1614" s="160"/>
      <c r="E1614" s="160"/>
      <c r="F1614" s="160"/>
      <c r="G1614" s="160"/>
      <c r="H1614" s="160"/>
    </row>
    <row r="1616" spans="1:9" ht="30" customHeight="1" x14ac:dyDescent="0.4">
      <c r="A1616" s="69" t="s">
        <v>357</v>
      </c>
      <c r="B1616" s="91" t="s">
        <v>267</v>
      </c>
      <c r="C1616" s="91" t="s">
        <v>721</v>
      </c>
      <c r="D1616" s="99" t="s">
        <v>358</v>
      </c>
      <c r="E1616" s="70" t="s">
        <v>359</v>
      </c>
      <c r="F1616" s="161" t="s">
        <v>256</v>
      </c>
      <c r="G1616" s="161"/>
      <c r="H1616" s="161"/>
    </row>
    <row r="1617" spans="1:8" ht="30" customHeight="1" x14ac:dyDescent="0.5">
      <c r="A1617" s="73" t="str">
        <f>'Master Book'!E366</f>
        <v>Carbon Monoxide Detector NSI 3000   battery operated</v>
      </c>
      <c r="B1617" s="92">
        <f>'Master Book'!H366</f>
        <v>321.96627176015477</v>
      </c>
      <c r="C1617" s="97">
        <f>'Master Book'!I366</f>
        <v>301.41501450676981</v>
      </c>
      <c r="D1617" s="100">
        <f>'Master Book'!J366</f>
        <v>256.20276233075435</v>
      </c>
      <c r="E1617" s="74" t="str">
        <f>'Master Book'!D366</f>
        <v>13601</v>
      </c>
      <c r="F1617" s="76">
        <f>'Master Book'!F366</f>
        <v>0.1</v>
      </c>
      <c r="G1617" s="114" t="s">
        <v>1131</v>
      </c>
      <c r="H1617" s="121">
        <f>'Master Book'!P366</f>
        <v>125</v>
      </c>
    </row>
    <row r="1618" spans="1:8" ht="30" customHeight="1" x14ac:dyDescent="0.5">
      <c r="A1618" s="73" t="str">
        <f>'Master Book'!E367</f>
        <v>UV Germicidal Light  120/240v**</v>
      </c>
      <c r="B1618" s="92">
        <f>'Master Book'!H367</f>
        <v>920.55328820116051</v>
      </c>
      <c r="C1618" s="97">
        <f>'Master Book'!I367</f>
        <v>766.41885880077371</v>
      </c>
      <c r="D1618" s="100">
        <f>'Master Book'!J367</f>
        <v>651.4560299806576</v>
      </c>
      <c r="E1618" s="74" t="str">
        <f>'Master Book'!D367</f>
        <v>13602</v>
      </c>
      <c r="F1618" s="76">
        <f>'Master Book'!F367</f>
        <v>0.75</v>
      </c>
      <c r="G1618" s="114" t="s">
        <v>1131</v>
      </c>
      <c r="H1618" s="121">
        <f>'Master Book'!P367</f>
        <v>220</v>
      </c>
    </row>
    <row r="1619" spans="1:8" ht="30" customHeight="1" x14ac:dyDescent="0.5">
      <c r="A1619" s="73" t="str">
        <f>'Master Book'!E368</f>
        <v>Replacement Bulb Special Order</v>
      </c>
      <c r="B1619" s="92">
        <f>'Master Book'!H368</f>
        <v>520.32192940038681</v>
      </c>
      <c r="C1619" s="97">
        <f>'Master Book'!I368</f>
        <v>448.94378626692458</v>
      </c>
      <c r="D1619" s="100">
        <f>'Master Book'!J368</f>
        <v>381.60221832688586</v>
      </c>
      <c r="E1619" s="74" t="str">
        <f>'Master Book'!D368</f>
        <v>13603</v>
      </c>
      <c r="F1619" s="76">
        <f>'Master Book'!F368</f>
        <v>0.25</v>
      </c>
      <c r="G1619" s="114" t="s">
        <v>1131</v>
      </c>
      <c r="H1619" s="121">
        <f>'Master Book'!P368</f>
        <v>75</v>
      </c>
    </row>
    <row r="1620" spans="1:8" ht="30" customHeight="1" x14ac:dyDescent="0.5">
      <c r="A1620" s="73"/>
      <c r="B1620" s="92"/>
      <c r="C1620" s="97"/>
      <c r="D1620" s="100"/>
      <c r="E1620" s="74"/>
      <c r="F1620" s="76"/>
      <c r="G1620" s="114"/>
      <c r="H1620" s="121"/>
    </row>
    <row r="1621" spans="1:8" ht="30" customHeight="1" x14ac:dyDescent="0.5">
      <c r="A1621" s="73"/>
      <c r="B1621" s="92"/>
      <c r="C1621" s="97"/>
      <c r="D1621" s="100"/>
      <c r="E1621" s="74"/>
      <c r="F1621" s="76"/>
      <c r="G1621" s="114"/>
      <c r="H1621" s="121"/>
    </row>
    <row r="1622" spans="1:8" ht="30" customHeight="1" x14ac:dyDescent="0.5">
      <c r="A1622" s="73"/>
      <c r="B1622" s="92"/>
      <c r="C1622" s="97"/>
      <c r="D1622" s="100"/>
      <c r="E1622" s="74"/>
      <c r="F1622" s="76"/>
      <c r="G1622" s="114"/>
      <c r="H1622" s="121"/>
    </row>
    <row r="1623" spans="1:8" ht="30" customHeight="1" x14ac:dyDescent="0.5">
      <c r="A1623" s="73"/>
      <c r="B1623" s="92"/>
      <c r="C1623" s="97"/>
      <c r="D1623" s="100"/>
      <c r="E1623" s="74"/>
      <c r="F1623" s="76"/>
      <c r="G1623" s="114"/>
      <c r="H1623" s="121"/>
    </row>
    <row r="1624" spans="1:8" ht="30" customHeight="1" x14ac:dyDescent="0.5">
      <c r="A1624" s="73"/>
      <c r="B1624" s="92"/>
      <c r="C1624" s="97"/>
      <c r="D1624" s="100"/>
      <c r="E1624" s="74"/>
      <c r="F1624" s="76"/>
      <c r="G1624" s="114"/>
      <c r="H1624" s="121"/>
    </row>
    <row r="1625" spans="1:8" ht="30" customHeight="1" x14ac:dyDescent="0.5">
      <c r="A1625" s="73"/>
      <c r="B1625" s="92"/>
      <c r="C1625" s="97"/>
      <c r="D1625" s="100"/>
      <c r="E1625" s="74"/>
      <c r="F1625" s="76"/>
      <c r="G1625" s="114"/>
      <c r="H1625" s="121"/>
    </row>
    <row r="1626" spans="1:8" ht="30" customHeight="1" x14ac:dyDescent="0.5">
      <c r="A1626" s="73"/>
      <c r="B1626" s="92"/>
      <c r="C1626" s="97"/>
      <c r="D1626" s="100"/>
      <c r="E1626" s="74"/>
      <c r="F1626" s="76"/>
      <c r="G1626" s="114"/>
      <c r="H1626" s="121"/>
    </row>
    <row r="1627" spans="1:8" ht="30" customHeight="1" x14ac:dyDescent="0.5">
      <c r="A1627" s="73"/>
      <c r="B1627" s="92"/>
      <c r="C1627" s="97"/>
      <c r="D1627" s="100"/>
      <c r="E1627" s="74"/>
      <c r="F1627" s="76"/>
      <c r="G1627" s="116" t="s">
        <v>1131</v>
      </c>
      <c r="H1627" s="121"/>
    </row>
    <row r="1628" spans="1:8" ht="30" customHeight="1" x14ac:dyDescent="0.5">
      <c r="A1628" s="73"/>
      <c r="B1628" s="92"/>
      <c r="C1628" s="97"/>
      <c r="D1628" s="100"/>
      <c r="E1628" s="74"/>
      <c r="F1628" s="76"/>
      <c r="G1628" s="114" t="s">
        <v>1131</v>
      </c>
      <c r="H1628" s="121"/>
    </row>
    <row r="1629" spans="1:8" ht="30" customHeight="1" x14ac:dyDescent="0.5">
      <c r="A1629" s="73"/>
      <c r="B1629" s="92"/>
      <c r="C1629" s="97"/>
      <c r="D1629" s="100"/>
      <c r="E1629" s="74"/>
      <c r="F1629" s="76"/>
      <c r="G1629" s="116" t="s">
        <v>1131</v>
      </c>
      <c r="H1629" s="121"/>
    </row>
    <row r="1630" spans="1:8" ht="30" customHeight="1" x14ac:dyDescent="0.5">
      <c r="A1630" s="73"/>
      <c r="B1630" s="92"/>
      <c r="C1630" s="97"/>
      <c r="D1630" s="100"/>
      <c r="E1630" s="74"/>
      <c r="F1630" s="76"/>
      <c r="G1630" s="114" t="s">
        <v>1131</v>
      </c>
      <c r="H1630" s="121"/>
    </row>
    <row r="1631" spans="1:8" ht="30" customHeight="1" x14ac:dyDescent="0.5">
      <c r="A1631" s="73"/>
      <c r="B1631" s="92"/>
      <c r="C1631" s="97"/>
      <c r="D1631" s="100"/>
      <c r="E1631" s="74"/>
      <c r="F1631" s="76"/>
      <c r="G1631" s="114" t="s">
        <v>1131</v>
      </c>
      <c r="H1631" s="121"/>
    </row>
    <row r="1632" spans="1:8" ht="30" customHeight="1" x14ac:dyDescent="0.5">
      <c r="A1632" s="73"/>
      <c r="B1632" s="92"/>
      <c r="C1632" s="97"/>
      <c r="D1632" s="100"/>
      <c r="E1632" s="74"/>
      <c r="F1632" s="76"/>
      <c r="G1632" s="114" t="s">
        <v>1131</v>
      </c>
      <c r="H1632" s="121"/>
    </row>
    <row r="1633" spans="1:8" ht="30" customHeight="1" x14ac:dyDescent="0.5">
      <c r="A1633" s="73"/>
      <c r="B1633" s="92"/>
      <c r="C1633" s="97"/>
      <c r="D1633" s="100"/>
      <c r="E1633" s="74"/>
      <c r="F1633" s="76"/>
      <c r="G1633" s="114"/>
      <c r="H1633" s="121"/>
    </row>
    <row r="1634" spans="1:8" ht="30" customHeight="1" x14ac:dyDescent="0.5">
      <c r="A1634" s="73"/>
      <c r="B1634" s="92"/>
      <c r="C1634" s="97"/>
      <c r="D1634" s="100"/>
      <c r="E1634" s="74"/>
      <c r="F1634" s="76"/>
      <c r="G1634" s="114"/>
      <c r="H1634" s="121"/>
    </row>
    <row r="1635" spans="1:8" ht="30" customHeight="1" x14ac:dyDescent="0.5">
      <c r="A1635" s="73"/>
      <c r="B1635" s="92"/>
      <c r="C1635" s="97"/>
      <c r="D1635" s="100"/>
      <c r="E1635" s="74"/>
      <c r="F1635" s="76"/>
      <c r="G1635" s="114"/>
      <c r="H1635" s="121"/>
    </row>
    <row r="1636" spans="1:8" ht="30" customHeight="1" x14ac:dyDescent="0.5">
      <c r="A1636" s="73"/>
      <c r="B1636" s="92"/>
      <c r="C1636" s="97"/>
      <c r="D1636" s="100"/>
      <c r="E1636" s="74"/>
      <c r="F1636" s="76"/>
      <c r="G1636" s="114"/>
      <c r="H1636" s="121"/>
    </row>
    <row r="1637" spans="1:8" ht="30" customHeight="1" x14ac:dyDescent="0.5">
      <c r="A1637" s="73"/>
      <c r="B1637" s="92"/>
      <c r="C1637" s="97"/>
      <c r="D1637" s="100"/>
      <c r="E1637" s="74"/>
      <c r="F1637" s="76"/>
      <c r="G1637" s="114"/>
      <c r="H1637" s="121"/>
    </row>
    <row r="1638" spans="1:8" ht="30" customHeight="1" x14ac:dyDescent="0.5">
      <c r="A1638" s="73"/>
      <c r="B1638" s="92"/>
      <c r="C1638" s="97"/>
      <c r="D1638" s="100"/>
      <c r="E1638" s="74"/>
      <c r="F1638" s="115"/>
      <c r="G1638" s="116"/>
      <c r="H1638" s="122"/>
    </row>
    <row r="1639" spans="1:8" ht="30" customHeight="1" x14ac:dyDescent="0.5">
      <c r="A1639" s="73"/>
      <c r="B1639" s="92"/>
      <c r="C1639" s="97"/>
      <c r="D1639" s="100"/>
      <c r="E1639" s="74"/>
      <c r="F1639" s="76"/>
      <c r="G1639" s="114"/>
      <c r="H1639" s="121"/>
    </row>
    <row r="1640" spans="1:8" ht="30" customHeight="1" x14ac:dyDescent="0.5">
      <c r="A1640" s="73"/>
      <c r="B1640" s="92"/>
      <c r="C1640" s="97"/>
      <c r="D1640" s="100"/>
      <c r="E1640" s="74"/>
      <c r="F1640" s="76"/>
      <c r="G1640" s="114"/>
      <c r="H1640" s="121"/>
    </row>
    <row r="1641" spans="1:8" ht="30" customHeight="1" x14ac:dyDescent="0.5">
      <c r="A1641" s="73"/>
      <c r="B1641" s="92"/>
      <c r="C1641" s="97"/>
      <c r="D1641" s="100"/>
      <c r="E1641" s="74"/>
      <c r="F1641" s="76"/>
      <c r="G1641" s="114"/>
      <c r="H1641" s="121"/>
    </row>
    <row r="1642" spans="1:8" ht="30" customHeight="1" x14ac:dyDescent="0.5">
      <c r="A1642" s="73"/>
      <c r="B1642" s="92"/>
      <c r="C1642" s="97"/>
      <c r="D1642" s="100"/>
      <c r="E1642" s="74"/>
      <c r="F1642" s="76"/>
      <c r="G1642" s="114"/>
      <c r="H1642" s="121"/>
    </row>
    <row r="1643" spans="1:8" ht="30" customHeight="1" x14ac:dyDescent="0.5">
      <c r="A1643" s="73"/>
      <c r="B1643" s="92"/>
      <c r="C1643" s="97"/>
      <c r="D1643" s="100"/>
      <c r="E1643" s="75"/>
      <c r="F1643" s="76"/>
      <c r="G1643" s="77"/>
      <c r="H1643" s="121"/>
    </row>
    <row r="1644" spans="1:8" ht="30" customHeight="1" x14ac:dyDescent="0.5">
      <c r="A1644" s="73"/>
      <c r="B1644" s="92"/>
      <c r="C1644" s="97"/>
      <c r="D1644" s="100"/>
      <c r="E1644" s="75"/>
      <c r="F1644" s="76"/>
      <c r="G1644" s="77"/>
      <c r="H1644" s="121"/>
    </row>
    <row r="1645" spans="1:8" ht="30" customHeight="1" x14ac:dyDescent="0.5">
      <c r="A1645" s="73"/>
      <c r="B1645" s="92"/>
      <c r="C1645" s="97"/>
      <c r="D1645" s="100"/>
      <c r="E1645" s="75"/>
      <c r="F1645" s="76"/>
      <c r="G1645" s="77"/>
      <c r="H1645" s="121"/>
    </row>
    <row r="1646" spans="1:8" ht="30" customHeight="1" x14ac:dyDescent="0.5">
      <c r="A1646" s="73"/>
      <c r="B1646" s="92"/>
      <c r="C1646" s="97"/>
      <c r="D1646" s="100"/>
      <c r="E1646" s="75"/>
      <c r="F1646" s="76"/>
      <c r="G1646" s="77"/>
      <c r="H1646" s="121"/>
    </row>
    <row r="1647" spans="1:8" ht="30" customHeight="1" x14ac:dyDescent="0.4">
      <c r="A1647" s="71"/>
      <c r="B1647" s="93"/>
      <c r="C1647" s="98"/>
      <c r="D1647" s="101"/>
      <c r="E1647" s="72"/>
      <c r="F1647" s="76"/>
      <c r="G1647" s="77"/>
      <c r="H1647" s="121"/>
    </row>
    <row r="1648" spans="1:8" ht="30" customHeight="1" x14ac:dyDescent="0.4">
      <c r="A1648" s="71"/>
      <c r="B1648" s="93"/>
      <c r="C1648" s="98"/>
      <c r="D1648" s="101"/>
      <c r="E1648" s="72"/>
      <c r="F1648" s="76"/>
      <c r="G1648" s="77"/>
      <c r="H1648" s="121"/>
    </row>
    <row r="1649" spans="1:9" ht="30" customHeight="1" x14ac:dyDescent="0.4">
      <c r="A1649" s="71"/>
      <c r="B1649" s="93"/>
      <c r="C1649" s="98"/>
      <c r="D1649" s="101"/>
      <c r="E1649" s="72"/>
      <c r="F1649" s="76"/>
      <c r="G1649" s="77"/>
      <c r="H1649" s="121"/>
    </row>
    <row r="1650" spans="1:9" ht="30" customHeight="1" x14ac:dyDescent="0.4">
      <c r="A1650" s="71"/>
      <c r="B1650" s="93"/>
      <c r="C1650" s="98"/>
      <c r="D1650" s="101"/>
      <c r="E1650" s="72"/>
      <c r="F1650" s="76"/>
      <c r="G1650" s="77"/>
      <c r="H1650" s="121"/>
    </row>
    <row r="1651" spans="1:9" ht="30" customHeight="1" x14ac:dyDescent="0.4">
      <c r="A1651" s="71"/>
      <c r="B1651" s="94"/>
      <c r="C1651" s="94"/>
      <c r="D1651" s="101"/>
      <c r="E1651" s="72"/>
      <c r="F1651" s="76"/>
      <c r="G1651" s="77"/>
      <c r="H1651" s="121"/>
    </row>
    <row r="1652" spans="1:9" ht="30" customHeight="1" x14ac:dyDescent="0.4">
      <c r="A1652" s="71"/>
      <c r="B1652" s="94"/>
      <c r="C1652" s="94"/>
      <c r="D1652" s="101"/>
      <c r="E1652" s="72"/>
      <c r="F1652" s="76"/>
      <c r="G1652" s="77"/>
      <c r="H1652" s="121"/>
    </row>
    <row r="1653" spans="1:9" ht="30" customHeight="1" x14ac:dyDescent="0.4">
      <c r="A1653" s="79"/>
      <c r="B1653" s="95"/>
      <c r="C1653" s="95"/>
      <c r="D1653" s="102"/>
      <c r="E1653" s="80"/>
      <c r="F1653" s="81"/>
      <c r="G1653" s="82"/>
      <c r="H1653" s="123"/>
    </row>
    <row r="1654" spans="1:9" s="65" customFormat="1" ht="30" customHeight="1" x14ac:dyDescent="0.4">
      <c r="A1654" s="83"/>
      <c r="B1654" s="96"/>
      <c r="C1654" s="96"/>
      <c r="D1654" s="96"/>
      <c r="E1654" s="84"/>
      <c r="F1654" s="82"/>
      <c r="G1654" s="82"/>
      <c r="H1654" s="124"/>
    </row>
    <row r="1655" spans="1:9" ht="38.25" customHeight="1" x14ac:dyDescent="0.25">
      <c r="A1655" s="157" t="s">
        <v>360</v>
      </c>
      <c r="B1655" s="157"/>
      <c r="C1655" s="157"/>
      <c r="D1655" s="157"/>
      <c r="E1655" s="157"/>
      <c r="F1655" s="157"/>
      <c r="G1655" s="157"/>
      <c r="H1655" s="157"/>
    </row>
    <row r="1656" spans="1:9" ht="134.25" customHeight="1" x14ac:dyDescent="0.25">
      <c r="A1656" s="158" t="s">
        <v>1635</v>
      </c>
      <c r="B1656" s="158"/>
      <c r="C1656" s="158"/>
      <c r="D1656" s="158"/>
      <c r="E1656" s="158"/>
      <c r="F1656" s="158"/>
      <c r="G1656" s="158"/>
      <c r="H1656" s="158"/>
      <c r="I1656" s="68"/>
    </row>
    <row r="1657" spans="1:9" ht="41.25" customHeight="1" x14ac:dyDescent="0.9">
      <c r="A1657" s="78" t="s">
        <v>71</v>
      </c>
    </row>
    <row r="1658" spans="1:9" ht="37.5" customHeight="1" x14ac:dyDescent="0.7">
      <c r="A1658" s="159" t="s">
        <v>40</v>
      </c>
      <c r="B1658" s="159"/>
      <c r="C1658" s="159"/>
      <c r="D1658" s="159"/>
      <c r="E1658" s="159"/>
      <c r="F1658" s="159"/>
      <c r="G1658" s="159"/>
      <c r="H1658" s="159"/>
    </row>
    <row r="1659" spans="1:9" ht="18.75" customHeight="1" x14ac:dyDescent="0.4"/>
    <row r="1660" spans="1:9" ht="55.5" customHeight="1" x14ac:dyDescent="0.25">
      <c r="A1660" s="160" t="s">
        <v>1637</v>
      </c>
      <c r="B1660" s="160"/>
      <c r="C1660" s="160"/>
      <c r="D1660" s="160"/>
      <c r="E1660" s="160"/>
      <c r="F1660" s="160"/>
      <c r="G1660" s="160"/>
      <c r="H1660" s="160"/>
    </row>
    <row r="1662" spans="1:9" ht="30" customHeight="1" x14ac:dyDescent="0.4">
      <c r="A1662" s="69" t="s">
        <v>357</v>
      </c>
      <c r="B1662" s="91" t="s">
        <v>267</v>
      </c>
      <c r="C1662" s="91" t="s">
        <v>721</v>
      </c>
      <c r="D1662" s="99" t="s">
        <v>358</v>
      </c>
      <c r="E1662" s="70" t="s">
        <v>359</v>
      </c>
      <c r="F1662" s="161" t="s">
        <v>256</v>
      </c>
      <c r="G1662" s="161"/>
      <c r="H1662" s="161"/>
    </row>
    <row r="1663" spans="1:9" ht="30" customHeight="1" x14ac:dyDescent="0.5">
      <c r="A1663" s="73" t="str">
        <f>'Master Book'!E369</f>
        <v>Saddle tap valve</v>
      </c>
      <c r="B1663" s="92">
        <f>'Master Book'!H369</f>
        <v>178.38192940038687</v>
      </c>
      <c r="C1663" s="97">
        <f>'Master Book'!I369</f>
        <v>127.00378626692458</v>
      </c>
      <c r="D1663" s="100">
        <f>'Master Book'!J369</f>
        <v>107.95321832688589</v>
      </c>
      <c r="E1663" s="74" t="str">
        <f>'Master Book'!D369</f>
        <v>13601</v>
      </c>
      <c r="F1663" s="76">
        <f>'Master Book'!F369</f>
        <v>0.25</v>
      </c>
      <c r="G1663" s="114" t="s">
        <v>1131</v>
      </c>
      <c r="H1663" s="121">
        <f>'Master Book'!P369</f>
        <v>3</v>
      </c>
    </row>
    <row r="1664" spans="1:9" ht="30" customHeight="1" x14ac:dyDescent="0.5">
      <c r="A1664" s="73" t="str">
        <f>'Master Book'!E370</f>
        <v>Solenoid valve</v>
      </c>
      <c r="B1664" s="92">
        <f>'Master Book'!H370</f>
        <v>470.90885880077371</v>
      </c>
      <c r="C1664" s="97">
        <f>'Master Book'!I370</f>
        <v>368.15257253384914</v>
      </c>
      <c r="D1664" s="100">
        <f>'Master Book'!J370</f>
        <v>312.92968665377174</v>
      </c>
      <c r="E1664" s="74" t="str">
        <f>'Master Book'!D370</f>
        <v>13602</v>
      </c>
      <c r="F1664" s="76">
        <f>'Master Book'!F370</f>
        <v>0.5</v>
      </c>
      <c r="G1664" s="114" t="s">
        <v>1131</v>
      </c>
      <c r="H1664" s="121">
        <f>'Master Book'!P370</f>
        <v>32</v>
      </c>
    </row>
    <row r="1665" spans="1:8" ht="30" customHeight="1" x14ac:dyDescent="0.5">
      <c r="A1665" s="73" t="str">
        <f>'Master Book'!E371</f>
        <v>Transformer - Special Order</v>
      </c>
      <c r="B1665" s="92">
        <f>'Master Book'!H371</f>
        <v>265.83567940038688</v>
      </c>
      <c r="C1665" s="97">
        <f>'Master Book'!I371</f>
        <v>194.45753626692459</v>
      </c>
      <c r="D1665" s="100">
        <f>'Master Book'!J371</f>
        <v>165.28890582688589</v>
      </c>
      <c r="E1665" s="74" t="str">
        <f>'Master Book'!D371</f>
        <v>13603</v>
      </c>
      <c r="F1665" s="76">
        <f>'Master Book'!F371</f>
        <v>0.25</v>
      </c>
      <c r="G1665" s="114" t="s">
        <v>1131</v>
      </c>
      <c r="H1665" s="121">
        <f>'Master Book'!P371</f>
        <v>8.5</v>
      </c>
    </row>
    <row r="1666" spans="1:8" ht="30" customHeight="1" x14ac:dyDescent="0.5">
      <c r="A1666" s="73" t="str">
        <f>'Master Book'!E372</f>
        <v>Transformer/relay - Special Order</v>
      </c>
      <c r="B1666" s="92">
        <f>'Master Book'!H372</f>
        <v>505.49635880077369</v>
      </c>
      <c r="C1666" s="97">
        <f>'Master Book'!I372</f>
        <v>382.74007253384912</v>
      </c>
      <c r="D1666" s="100">
        <f>'Master Book'!J372</f>
        <v>325.32906165377176</v>
      </c>
      <c r="E1666" s="74" t="str">
        <f>'Master Book'!D372</f>
        <v>13604</v>
      </c>
      <c r="F1666" s="76">
        <f>'Master Book'!F372</f>
        <v>0.5</v>
      </c>
      <c r="G1666" s="114" t="s">
        <v>1131</v>
      </c>
      <c r="H1666" s="121">
        <f>'Master Book'!P372</f>
        <v>27</v>
      </c>
    </row>
    <row r="1667" spans="1:8" ht="30" customHeight="1" x14ac:dyDescent="0.5">
      <c r="A1667" s="73" t="str">
        <f>'Master Book'!E373</f>
        <v>Scale control inline filter- Special Order</v>
      </c>
      <c r="B1667" s="92">
        <f>'Master Book'!H373</f>
        <v>305.61942940038688</v>
      </c>
      <c r="C1667" s="97">
        <f>'Master Book'!I373</f>
        <v>234.24128626692459</v>
      </c>
      <c r="D1667" s="100">
        <f>'Master Book'!J373</f>
        <v>199.10509332688591</v>
      </c>
      <c r="E1667" s="74" t="str">
        <f>'Master Book'!D373</f>
        <v>13605</v>
      </c>
      <c r="F1667" s="76">
        <f>'Master Book'!F373</f>
        <v>0.25</v>
      </c>
      <c r="G1667" s="114" t="s">
        <v>1131</v>
      </c>
      <c r="H1667" s="121">
        <f>'Master Book'!P373</f>
        <v>18</v>
      </c>
    </row>
    <row r="1668" spans="1:8" ht="30" customHeight="1" x14ac:dyDescent="0.5">
      <c r="A1668" s="73" t="str">
        <f>'Master Book'!E374</f>
        <v>Drain spud kit - Special Order</v>
      </c>
      <c r="B1668" s="92">
        <f>'Master Book'!H374</f>
        <v>224.23755440038687</v>
      </c>
      <c r="C1668" s="97">
        <f>'Master Book'!I374</f>
        <v>152.85941126692458</v>
      </c>
      <c r="D1668" s="100">
        <f>'Master Book'!J374</f>
        <v>129.93049957688589</v>
      </c>
      <c r="E1668" s="74" t="str">
        <f>'Master Book'!D374</f>
        <v>13606</v>
      </c>
      <c r="F1668" s="76">
        <f>'Master Book'!F374</f>
        <v>0.25</v>
      </c>
      <c r="G1668" s="114" t="s">
        <v>1131</v>
      </c>
      <c r="H1668" s="121">
        <f>'Master Book'!P374</f>
        <v>1.25</v>
      </c>
    </row>
    <row r="1669" spans="1:8" ht="30" customHeight="1" x14ac:dyDescent="0.5">
      <c r="A1669" s="73" t="str">
        <f>'Master Book'!E375</f>
        <v>Strainer - Special Order</v>
      </c>
      <c r="B1669" s="92">
        <f>'Master Book'!H375</f>
        <v>244.54692940038686</v>
      </c>
      <c r="C1669" s="97">
        <f>'Master Book'!I375</f>
        <v>173.16878626692457</v>
      </c>
      <c r="D1669" s="100">
        <f>'Master Book'!J375</f>
        <v>147.19346832688589</v>
      </c>
      <c r="E1669" s="74" t="str">
        <f>'Master Book'!D375</f>
        <v>13607</v>
      </c>
      <c r="F1669" s="76">
        <f>'Master Book'!F375</f>
        <v>0.25</v>
      </c>
      <c r="G1669" s="114" t="s">
        <v>1131</v>
      </c>
      <c r="H1669" s="121">
        <f>'Master Book'!P375</f>
        <v>5</v>
      </c>
    </row>
    <row r="1670" spans="1:8" ht="30" customHeight="1" x14ac:dyDescent="0.5">
      <c r="A1670" s="73" t="str">
        <f>'Master Book'!E376</f>
        <v>Humidifier man. 15gl power media NEW (verify condesate dump)</v>
      </c>
      <c r="B1670" s="92">
        <f>'Master Book'!H376</f>
        <v>1372.5440764023213</v>
      </c>
      <c r="C1670" s="97">
        <f>'Master Book'!I376</f>
        <v>1064.2752176015474</v>
      </c>
      <c r="D1670" s="100">
        <f>'Master Book'!J376</f>
        <v>904.63393496131528</v>
      </c>
      <c r="E1670" s="74" t="str">
        <f>'Master Book'!D376</f>
        <v>13608</v>
      </c>
      <c r="F1670" s="76">
        <f>'Master Book'!F376</f>
        <v>1.5</v>
      </c>
      <c r="G1670" s="114" t="s">
        <v>1131</v>
      </c>
      <c r="H1670" s="121">
        <f>'Master Book'!P376</f>
        <v>215</v>
      </c>
    </row>
    <row r="1671" spans="1:8" ht="30" customHeight="1" x14ac:dyDescent="0.5">
      <c r="A1671" s="73" t="str">
        <f>'Master Book'!E377</f>
        <v>Humidifier man. 15gl power media REPL. (verify condesate dump)</v>
      </c>
      <c r="B1671" s="92">
        <f>'Master Book'!H377</f>
        <v>910.1407882011606</v>
      </c>
      <c r="C1671" s="97">
        <f>'Master Book'!I377</f>
        <v>756.0063588007738</v>
      </c>
      <c r="D1671" s="100">
        <f>'Master Book'!J377</f>
        <v>642.60540498065768</v>
      </c>
      <c r="E1671" s="74" t="str">
        <f>'Master Book'!D377</f>
        <v>13609</v>
      </c>
      <c r="F1671" s="76">
        <f>'Master Book'!F377</f>
        <v>0.75</v>
      </c>
      <c r="G1671" s="114" t="s">
        <v>1131</v>
      </c>
      <c r="H1671" s="121">
        <f>'Master Book'!P377</f>
        <v>215</v>
      </c>
    </row>
    <row r="1672" spans="1:8" ht="30" customHeight="1" x14ac:dyDescent="0.5">
      <c r="A1672" s="73" t="str">
        <f>'Master Book'!E378</f>
        <v>Humidifier man.15gl bypass media NEW  (verify condesate dump)</v>
      </c>
      <c r="B1672" s="92">
        <f>'Master Book'!H378</f>
        <v>1289.2440764023213</v>
      </c>
      <c r="C1672" s="97">
        <f>'Master Book'!I378</f>
        <v>980.97521760154746</v>
      </c>
      <c r="D1672" s="100">
        <f>'Master Book'!J378</f>
        <v>833.82893496131533</v>
      </c>
      <c r="E1672" s="74" t="str">
        <f>'Master Book'!D378</f>
        <v>13610</v>
      </c>
      <c r="F1672" s="76">
        <f>'Master Book'!F378</f>
        <v>1.5</v>
      </c>
      <c r="G1672" s="114" t="s">
        <v>1131</v>
      </c>
      <c r="H1672" s="121">
        <f>'Master Book'!P378</f>
        <v>175</v>
      </c>
    </row>
    <row r="1673" spans="1:8" ht="30" customHeight="1" x14ac:dyDescent="0.5">
      <c r="A1673" s="73" t="str">
        <f>'Master Book'!E379</f>
        <v>Humidifier man. 15gl bypass media REPL. (verify condesate dump)</v>
      </c>
      <c r="B1673" s="92">
        <f>'Master Book'!H379</f>
        <v>806.0157882011606</v>
      </c>
      <c r="C1673" s="97">
        <f>'Master Book'!I379</f>
        <v>651.8813588007738</v>
      </c>
      <c r="D1673" s="100">
        <f>'Master Book'!J379</f>
        <v>554.09915498065766</v>
      </c>
      <c r="E1673" s="74" t="str">
        <f>'Master Book'!D379</f>
        <v>13611</v>
      </c>
      <c r="F1673" s="76">
        <f>'Master Book'!F379</f>
        <v>0.75</v>
      </c>
      <c r="G1673" s="114" t="s">
        <v>1131</v>
      </c>
      <c r="H1673" s="121">
        <f>'Master Book'!P379</f>
        <v>165</v>
      </c>
    </row>
    <row r="1674" spans="1:8" ht="30" customHeight="1" x14ac:dyDescent="0.5">
      <c r="A1674" s="73" t="str">
        <f>'Master Book'!E380</f>
        <v>Humidifier man. steam NEW INSTALL (verify condesate dump)</v>
      </c>
      <c r="B1674" s="92">
        <f>'Master Book'!H380</f>
        <v>1861.9315764023213</v>
      </c>
      <c r="C1674" s="97">
        <f>'Master Book'!I380</f>
        <v>1553.6627176015475</v>
      </c>
      <c r="D1674" s="100">
        <f>'Master Book'!J380</f>
        <v>1320.6133099613153</v>
      </c>
      <c r="E1674" s="74" t="str">
        <f>'Master Book'!D380</f>
        <v>13612</v>
      </c>
      <c r="F1674" s="76">
        <f>'Master Book'!F380</f>
        <v>1.5</v>
      </c>
      <c r="G1674" s="114" t="s">
        <v>1131</v>
      </c>
      <c r="H1674" s="121">
        <f>'Master Book'!P380</f>
        <v>450</v>
      </c>
    </row>
    <row r="1675" spans="1:8" ht="30" customHeight="1" x14ac:dyDescent="0.5">
      <c r="A1675" s="73" t="str">
        <f>'Master Book'!E381</f>
        <v>Humidifier auto control upgrade to new humd package at time of install</v>
      </c>
      <c r="B1675" s="92">
        <f>'Master Book'!H381</f>
        <v>296.6056576402321</v>
      </c>
      <c r="C1675" s="97">
        <f>'Master Book'!I381</f>
        <v>265.77877176015477</v>
      </c>
      <c r="D1675" s="100">
        <f>'Master Book'!J381</f>
        <v>225.91195599613155</v>
      </c>
      <c r="E1675" s="74" t="str">
        <f>'Master Book'!D381</f>
        <v>13613</v>
      </c>
      <c r="F1675" s="76">
        <f>'Master Book'!F381</f>
        <v>0.15</v>
      </c>
      <c r="G1675" s="114" t="s">
        <v>1131</v>
      </c>
      <c r="H1675" s="121">
        <f>'Master Book'!P381</f>
        <v>50</v>
      </c>
    </row>
    <row r="1676" spans="1:8" ht="30" customHeight="1" x14ac:dyDescent="0.5">
      <c r="A1676" s="73" t="str">
        <f>'Master Book'!E382</f>
        <v xml:space="preserve">Humidifier pad replacement </v>
      </c>
      <c r="B1676" s="92">
        <f>'Master Book'!H382</f>
        <v>106.31339458413927</v>
      </c>
      <c r="C1676" s="97">
        <f>'Master Book'!I382</f>
        <v>87.817263056092855</v>
      </c>
      <c r="D1676" s="100">
        <f>'Master Book'!J382</f>
        <v>74.644673597678931</v>
      </c>
      <c r="E1676" s="74" t="str">
        <f>'Master Book'!D382</f>
        <v>13614</v>
      </c>
      <c r="F1676" s="76">
        <f>'Master Book'!F382</f>
        <v>0.09</v>
      </c>
      <c r="G1676" s="114" t="s">
        <v>1131</v>
      </c>
      <c r="H1676" s="121">
        <f>'Master Book'!P382</f>
        <v>10</v>
      </c>
    </row>
    <row r="1677" spans="1:8" ht="30" customHeight="1" x14ac:dyDescent="0.5">
      <c r="A1677" s="73"/>
      <c r="B1677" s="92"/>
      <c r="C1677" s="97"/>
      <c r="D1677" s="100"/>
      <c r="E1677" s="74"/>
      <c r="F1677" s="76"/>
      <c r="G1677" s="114"/>
      <c r="H1677" s="121"/>
    </row>
    <row r="1678" spans="1:8" ht="30" customHeight="1" x14ac:dyDescent="0.5">
      <c r="A1678" s="73"/>
      <c r="B1678" s="92"/>
      <c r="C1678" s="97"/>
      <c r="D1678" s="100"/>
      <c r="E1678" s="74"/>
      <c r="F1678" s="76"/>
      <c r="G1678" s="114"/>
      <c r="H1678" s="121"/>
    </row>
    <row r="1679" spans="1:8" ht="30" customHeight="1" x14ac:dyDescent="0.5">
      <c r="A1679" s="73"/>
      <c r="B1679" s="92"/>
      <c r="C1679" s="97"/>
      <c r="D1679" s="100"/>
      <c r="E1679" s="74"/>
      <c r="F1679" s="76"/>
      <c r="G1679" s="114"/>
      <c r="H1679" s="121"/>
    </row>
    <row r="1680" spans="1:8" ht="30" customHeight="1" x14ac:dyDescent="0.5">
      <c r="A1680" s="73"/>
      <c r="B1680" s="92"/>
      <c r="C1680" s="97"/>
      <c r="D1680" s="100"/>
      <c r="E1680" s="74"/>
      <c r="F1680" s="76"/>
      <c r="G1680" s="114"/>
      <c r="H1680" s="121"/>
    </row>
    <row r="1681" spans="1:8" ht="30" customHeight="1" x14ac:dyDescent="0.5">
      <c r="A1681" s="73"/>
      <c r="B1681" s="92"/>
      <c r="C1681" s="97"/>
      <c r="D1681" s="100"/>
      <c r="E1681" s="74"/>
      <c r="F1681" s="76"/>
      <c r="G1681" s="114"/>
      <c r="H1681" s="121"/>
    </row>
    <row r="1682" spans="1:8" ht="30" customHeight="1" x14ac:dyDescent="0.5">
      <c r="A1682" s="73"/>
      <c r="B1682" s="92"/>
      <c r="C1682" s="97"/>
      <c r="D1682" s="100"/>
      <c r="E1682" s="74"/>
      <c r="F1682" s="76"/>
      <c r="G1682" s="114"/>
      <c r="H1682" s="121"/>
    </row>
    <row r="1683" spans="1:8" ht="30" customHeight="1" x14ac:dyDescent="0.5">
      <c r="A1683" s="73"/>
      <c r="B1683" s="92"/>
      <c r="C1683" s="97"/>
      <c r="D1683" s="100"/>
      <c r="E1683" s="74"/>
      <c r="F1683" s="76"/>
      <c r="G1683" s="114"/>
      <c r="H1683" s="121"/>
    </row>
    <row r="1684" spans="1:8" ht="30" customHeight="1" x14ac:dyDescent="0.5">
      <c r="A1684" s="73"/>
      <c r="B1684" s="92"/>
      <c r="C1684" s="97"/>
      <c r="D1684" s="100"/>
      <c r="E1684" s="74"/>
      <c r="F1684" s="76"/>
      <c r="G1684" s="114"/>
      <c r="H1684" s="121"/>
    </row>
    <row r="1685" spans="1:8" ht="30" customHeight="1" x14ac:dyDescent="0.5">
      <c r="A1685" s="73"/>
      <c r="B1685" s="92"/>
      <c r="C1685" s="97"/>
      <c r="D1685" s="100"/>
      <c r="E1685" s="74"/>
      <c r="F1685" s="76"/>
      <c r="G1685" s="114"/>
      <c r="H1685" s="121"/>
    </row>
    <row r="1686" spans="1:8" ht="30" customHeight="1" x14ac:dyDescent="0.5">
      <c r="A1686" s="73"/>
      <c r="B1686" s="92"/>
      <c r="C1686" s="97"/>
      <c r="D1686" s="100"/>
      <c r="E1686" s="74"/>
      <c r="F1686" s="76"/>
      <c r="G1686" s="114"/>
      <c r="H1686" s="121"/>
    </row>
    <row r="1687" spans="1:8" ht="30" customHeight="1" x14ac:dyDescent="0.5">
      <c r="A1687" s="73"/>
      <c r="B1687" s="92"/>
      <c r="C1687" s="97"/>
      <c r="D1687" s="100"/>
      <c r="E1687" s="74"/>
      <c r="F1687" s="76"/>
      <c r="G1687" s="114"/>
      <c r="H1687" s="121"/>
    </row>
    <row r="1688" spans="1:8" ht="30" customHeight="1" x14ac:dyDescent="0.5">
      <c r="A1688" s="73"/>
      <c r="B1688" s="92"/>
      <c r="C1688" s="97"/>
      <c r="D1688" s="100"/>
      <c r="E1688" s="74"/>
      <c r="F1688" s="76"/>
      <c r="G1688" s="114"/>
      <c r="H1688" s="121"/>
    </row>
    <row r="1689" spans="1:8" ht="30" customHeight="1" x14ac:dyDescent="0.5">
      <c r="A1689" s="73"/>
      <c r="B1689" s="92"/>
      <c r="C1689" s="97"/>
      <c r="D1689" s="100"/>
      <c r="E1689" s="75"/>
      <c r="F1689" s="76"/>
      <c r="G1689" s="77"/>
      <c r="H1689" s="121"/>
    </row>
    <row r="1690" spans="1:8" ht="30" customHeight="1" x14ac:dyDescent="0.5">
      <c r="A1690" s="73"/>
      <c r="B1690" s="92"/>
      <c r="C1690" s="97"/>
      <c r="D1690" s="100"/>
      <c r="E1690" s="75"/>
      <c r="F1690" s="76"/>
      <c r="G1690" s="77"/>
      <c r="H1690" s="121"/>
    </row>
    <row r="1691" spans="1:8" ht="30" customHeight="1" x14ac:dyDescent="0.5">
      <c r="A1691" s="73"/>
      <c r="B1691" s="92"/>
      <c r="C1691" s="97"/>
      <c r="D1691" s="100"/>
      <c r="E1691" s="75"/>
      <c r="F1691" s="76"/>
      <c r="G1691" s="77"/>
      <c r="H1691" s="121"/>
    </row>
    <row r="1692" spans="1:8" ht="30" customHeight="1" x14ac:dyDescent="0.5">
      <c r="A1692" s="73"/>
      <c r="B1692" s="92"/>
      <c r="C1692" s="97"/>
      <c r="D1692" s="100"/>
      <c r="E1692" s="75"/>
      <c r="F1692" s="76"/>
      <c r="G1692" s="77"/>
      <c r="H1692" s="121"/>
    </row>
    <row r="1693" spans="1:8" ht="30" customHeight="1" x14ac:dyDescent="0.4">
      <c r="A1693" s="71"/>
      <c r="B1693" s="93"/>
      <c r="C1693" s="98"/>
      <c r="D1693" s="101"/>
      <c r="E1693" s="72"/>
      <c r="F1693" s="76"/>
      <c r="G1693" s="77"/>
      <c r="H1693" s="121"/>
    </row>
    <row r="1694" spans="1:8" ht="30" customHeight="1" x14ac:dyDescent="0.4">
      <c r="A1694" s="71"/>
      <c r="B1694" s="93"/>
      <c r="C1694" s="98"/>
      <c r="D1694" s="101"/>
      <c r="E1694" s="72"/>
      <c r="F1694" s="76"/>
      <c r="G1694" s="77"/>
      <c r="H1694" s="121"/>
    </row>
    <row r="1695" spans="1:8" ht="30" customHeight="1" x14ac:dyDescent="0.4">
      <c r="A1695" s="71"/>
      <c r="B1695" s="93"/>
      <c r="C1695" s="98"/>
      <c r="D1695" s="101"/>
      <c r="E1695" s="72"/>
      <c r="F1695" s="76"/>
      <c r="G1695" s="77"/>
      <c r="H1695" s="121"/>
    </row>
    <row r="1696" spans="1:8" ht="30" customHeight="1" x14ac:dyDescent="0.4">
      <c r="A1696" s="71"/>
      <c r="B1696" s="93"/>
      <c r="C1696" s="98"/>
      <c r="D1696" s="101"/>
      <c r="E1696" s="72"/>
      <c r="F1696" s="76"/>
      <c r="G1696" s="77"/>
      <c r="H1696" s="121"/>
    </row>
    <row r="1697" spans="1:9" ht="30" customHeight="1" x14ac:dyDescent="0.4">
      <c r="A1697" s="71"/>
      <c r="B1697" s="94"/>
      <c r="C1697" s="94"/>
      <c r="D1697" s="101"/>
      <c r="E1697" s="72"/>
      <c r="F1697" s="76"/>
      <c r="G1697" s="77"/>
      <c r="H1697" s="121"/>
    </row>
    <row r="1698" spans="1:9" ht="30" customHeight="1" x14ac:dyDescent="0.4">
      <c r="A1698" s="71"/>
      <c r="B1698" s="94"/>
      <c r="C1698" s="94"/>
      <c r="D1698" s="101"/>
      <c r="E1698" s="72"/>
      <c r="F1698" s="76"/>
      <c r="G1698" s="77"/>
      <c r="H1698" s="121"/>
    </row>
    <row r="1699" spans="1:9" ht="30" customHeight="1" x14ac:dyDescent="0.4">
      <c r="A1699" s="79"/>
      <c r="B1699" s="95"/>
      <c r="C1699" s="95"/>
      <c r="D1699" s="102"/>
      <c r="E1699" s="80"/>
      <c r="F1699" s="81"/>
      <c r="G1699" s="82"/>
      <c r="H1699" s="123"/>
    </row>
    <row r="1700" spans="1:9" s="65" customFormat="1" ht="30" customHeight="1" x14ac:dyDescent="0.4">
      <c r="A1700" s="83"/>
      <c r="B1700" s="96"/>
      <c r="C1700" s="96"/>
      <c r="D1700" s="96"/>
      <c r="E1700" s="84"/>
      <c r="F1700" s="82"/>
      <c r="G1700" s="82"/>
      <c r="H1700" s="124"/>
    </row>
    <row r="1701" spans="1:9" ht="38.25" customHeight="1" x14ac:dyDescent="0.25">
      <c r="A1701" s="157" t="s">
        <v>360</v>
      </c>
      <c r="B1701" s="157"/>
      <c r="C1701" s="157"/>
      <c r="D1701" s="157"/>
      <c r="E1701" s="157"/>
      <c r="F1701" s="157"/>
      <c r="G1701" s="157"/>
      <c r="H1701" s="157"/>
    </row>
    <row r="1702" spans="1:9" ht="134.25" customHeight="1" x14ac:dyDescent="0.25">
      <c r="A1702" s="158" t="s">
        <v>1635</v>
      </c>
      <c r="B1702" s="158"/>
      <c r="C1702" s="158"/>
      <c r="D1702" s="158"/>
      <c r="E1702" s="158"/>
      <c r="F1702" s="158"/>
      <c r="G1702" s="158"/>
      <c r="H1702" s="158"/>
      <c r="I1702" s="68"/>
    </row>
    <row r="1703" spans="1:9" ht="41.25" customHeight="1" x14ac:dyDescent="0.9">
      <c r="A1703" s="78" t="s">
        <v>72</v>
      </c>
    </row>
    <row r="1704" spans="1:9" ht="37.5" customHeight="1" x14ac:dyDescent="0.7">
      <c r="A1704" s="159" t="s">
        <v>328</v>
      </c>
      <c r="B1704" s="159"/>
      <c r="C1704" s="159"/>
      <c r="D1704" s="159"/>
      <c r="E1704" s="159"/>
      <c r="F1704" s="159"/>
      <c r="G1704" s="159"/>
      <c r="H1704" s="159"/>
    </row>
    <row r="1705" spans="1:9" ht="18.75" customHeight="1" x14ac:dyDescent="0.4"/>
    <row r="1706" spans="1:9" ht="55.5" customHeight="1" x14ac:dyDescent="0.25">
      <c r="A1706" s="160" t="s">
        <v>1637</v>
      </c>
      <c r="B1706" s="160"/>
      <c r="C1706" s="160"/>
      <c r="D1706" s="160"/>
      <c r="E1706" s="160"/>
      <c r="F1706" s="160"/>
      <c r="G1706" s="160"/>
      <c r="H1706" s="160"/>
    </row>
    <row r="1708" spans="1:9" ht="30" customHeight="1" x14ac:dyDescent="0.4">
      <c r="A1708" s="69" t="s">
        <v>357</v>
      </c>
      <c r="B1708" s="91" t="s">
        <v>267</v>
      </c>
      <c r="C1708" s="91" t="s">
        <v>721</v>
      </c>
      <c r="D1708" s="99" t="s">
        <v>358</v>
      </c>
      <c r="E1708" s="70" t="s">
        <v>359</v>
      </c>
      <c r="F1708" s="161" t="s">
        <v>256</v>
      </c>
      <c r="G1708" s="161"/>
      <c r="H1708" s="161"/>
    </row>
    <row r="1709" spans="1:9" ht="30" customHeight="1" x14ac:dyDescent="0.5">
      <c r="A1709" s="73" t="str">
        <f>'Master Book'!E383</f>
        <v>Addition of Fresh air to Home</v>
      </c>
      <c r="B1709" s="92">
        <f>'Master Book'!H383</f>
        <v>1493.3879352030949</v>
      </c>
      <c r="C1709" s="97">
        <f>'Master Book'!I383</f>
        <v>1082.3627901353966</v>
      </c>
      <c r="D1709" s="100">
        <f>'Master Book'!J383</f>
        <v>920.00837161508707</v>
      </c>
      <c r="E1709" s="74" t="str">
        <f>'Master Book'!D383</f>
        <v>13701</v>
      </c>
      <c r="F1709" s="76">
        <f>'Master Book'!F383</f>
        <v>2</v>
      </c>
      <c r="G1709" s="114" t="s">
        <v>1131</v>
      </c>
      <c r="H1709" s="121">
        <f>'Master Book'!P383</f>
        <v>125</v>
      </c>
    </row>
    <row r="1710" spans="1:9" ht="30" customHeight="1" x14ac:dyDescent="0.5">
      <c r="A1710" s="73" t="str">
        <f>'Master Book'!E384</f>
        <v>Modulating Fan Handler - Continuous</v>
      </c>
      <c r="B1710" s="92">
        <f>'Master Book'!H384</f>
        <v>856.02521760154741</v>
      </c>
      <c r="C1710" s="97">
        <f>'Master Book'!I384</f>
        <v>650.51264506769826</v>
      </c>
      <c r="D1710" s="100">
        <f>'Master Book'!J384</f>
        <v>552.93574830754346</v>
      </c>
      <c r="E1710" s="74" t="str">
        <f>'Master Book'!D384</f>
        <v>13702</v>
      </c>
      <c r="F1710" s="76">
        <f>'Master Book'!F384</f>
        <v>1</v>
      </c>
      <c r="G1710" s="114" t="s">
        <v>1131</v>
      </c>
      <c r="H1710" s="121">
        <f>'Master Book'!P384</f>
        <v>115</v>
      </c>
    </row>
    <row r="1711" spans="1:9" ht="30" customHeight="1" x14ac:dyDescent="0.5">
      <c r="A1711" s="73" t="str">
        <f>'Master Book'!E385</f>
        <v>Manually duct seal exposed joints - Minor 1</v>
      </c>
      <c r="B1711" s="92">
        <f>'Master Book'!H385</f>
        <v>184.54692940038686</v>
      </c>
      <c r="C1711" s="97">
        <f>'Master Book'!I385</f>
        <v>133.16878626692457</v>
      </c>
      <c r="D1711" s="100">
        <f>'Master Book'!J385</f>
        <v>113.19346832688588</v>
      </c>
      <c r="E1711" s="74" t="str">
        <f>'Master Book'!D385</f>
        <v>13703</v>
      </c>
      <c r="F1711" s="76">
        <f>'Master Book'!F385</f>
        <v>0.25</v>
      </c>
      <c r="G1711" s="114" t="s">
        <v>1131</v>
      </c>
      <c r="H1711" s="121">
        <f>'Master Book'!P385</f>
        <v>5</v>
      </c>
    </row>
    <row r="1712" spans="1:9" ht="30" customHeight="1" x14ac:dyDescent="0.5">
      <c r="A1712" s="73" t="str">
        <f>'Master Book'!E386</f>
        <v>Manually duct seal exposed joints - Minor 2</v>
      </c>
      <c r="B1712" s="92">
        <f>'Master Book'!H386</f>
        <v>384.50635880077374</v>
      </c>
      <c r="C1712" s="97">
        <f>'Master Book'!I386</f>
        <v>281.75007253384916</v>
      </c>
      <c r="D1712" s="100">
        <f>'Master Book'!J386</f>
        <v>239.48756165377179</v>
      </c>
      <c r="E1712" s="74" t="str">
        <f>'Master Book'!D386</f>
        <v>13704</v>
      </c>
      <c r="F1712" s="76">
        <f>'Master Book'!F386</f>
        <v>0.5</v>
      </c>
      <c r="G1712" s="114" t="s">
        <v>1131</v>
      </c>
      <c r="H1712" s="121">
        <f>'Master Book'!P386</f>
        <v>15</v>
      </c>
    </row>
    <row r="1713" spans="1:8" ht="30" customHeight="1" x14ac:dyDescent="0.5">
      <c r="A1713" s="73" t="str">
        <f>'Master Book'!E387</f>
        <v>Manually duct seal exposed joints - Major 3</v>
      </c>
      <c r="B1713" s="92">
        <f>'Master Book'!H387</f>
        <v>743.60021760154746</v>
      </c>
      <c r="C1713" s="97">
        <f>'Master Book'!I387</f>
        <v>538.0876450676983</v>
      </c>
      <c r="D1713" s="100">
        <f>'Master Book'!J387</f>
        <v>457.37449830754355</v>
      </c>
      <c r="E1713" s="74" t="str">
        <f>'Master Book'!D387</f>
        <v>13705</v>
      </c>
      <c r="F1713" s="76">
        <f>'Master Book'!F387</f>
        <v>1</v>
      </c>
      <c r="G1713" s="114" t="s">
        <v>1131</v>
      </c>
      <c r="H1713" s="121">
        <f>'Master Book'!P387</f>
        <v>25</v>
      </c>
    </row>
    <row r="1714" spans="1:8" ht="30" customHeight="1" x14ac:dyDescent="0.5">
      <c r="A1714" s="73"/>
      <c r="B1714" s="92"/>
      <c r="C1714" s="97"/>
      <c r="D1714" s="100"/>
      <c r="E1714" s="74"/>
      <c r="F1714" s="76"/>
      <c r="G1714" s="114"/>
      <c r="H1714" s="121"/>
    </row>
    <row r="1715" spans="1:8" ht="30" customHeight="1" x14ac:dyDescent="0.5">
      <c r="A1715" s="73"/>
      <c r="B1715" s="92"/>
      <c r="C1715" s="97"/>
      <c r="D1715" s="100"/>
      <c r="E1715" s="74"/>
      <c r="F1715" s="76"/>
      <c r="G1715" s="114" t="s">
        <v>1131</v>
      </c>
      <c r="H1715" s="121"/>
    </row>
    <row r="1716" spans="1:8" ht="30" customHeight="1" x14ac:dyDescent="0.5">
      <c r="A1716" s="73"/>
      <c r="B1716" s="92"/>
      <c r="C1716" s="97"/>
      <c r="D1716" s="100"/>
      <c r="E1716" s="74"/>
      <c r="F1716" s="76"/>
      <c r="G1716" s="114" t="s">
        <v>1131</v>
      </c>
      <c r="H1716" s="121"/>
    </row>
    <row r="1717" spans="1:8" ht="30" customHeight="1" x14ac:dyDescent="0.5">
      <c r="A1717" s="73"/>
      <c r="B1717" s="92"/>
      <c r="C1717" s="97"/>
      <c r="D1717" s="100"/>
      <c r="E1717" s="74"/>
      <c r="F1717" s="76"/>
      <c r="G1717" s="114" t="s">
        <v>1131</v>
      </c>
      <c r="H1717" s="121"/>
    </row>
    <row r="1718" spans="1:8" ht="30" customHeight="1" x14ac:dyDescent="0.5">
      <c r="A1718" s="73"/>
      <c r="B1718" s="92"/>
      <c r="C1718" s="97"/>
      <c r="D1718" s="100"/>
      <c r="E1718" s="74"/>
      <c r="F1718" s="76"/>
      <c r="G1718" s="114" t="s">
        <v>1131</v>
      </c>
      <c r="H1718" s="121"/>
    </row>
    <row r="1719" spans="1:8" ht="30" customHeight="1" x14ac:dyDescent="0.5">
      <c r="A1719" s="73"/>
      <c r="B1719" s="92"/>
      <c r="C1719" s="97"/>
      <c r="D1719" s="100"/>
      <c r="E1719" s="74"/>
      <c r="F1719" s="76"/>
      <c r="G1719" s="116" t="s">
        <v>1131</v>
      </c>
      <c r="H1719" s="121"/>
    </row>
    <row r="1720" spans="1:8" ht="30" customHeight="1" x14ac:dyDescent="0.5">
      <c r="A1720" s="73"/>
      <c r="B1720" s="92"/>
      <c r="C1720" s="97"/>
      <c r="D1720" s="100"/>
      <c r="E1720" s="74"/>
      <c r="F1720" s="76"/>
      <c r="G1720" s="114" t="s">
        <v>1131</v>
      </c>
      <c r="H1720" s="121"/>
    </row>
    <row r="1721" spans="1:8" ht="30" customHeight="1" x14ac:dyDescent="0.5">
      <c r="A1721" s="73"/>
      <c r="B1721" s="92"/>
      <c r="C1721" s="97"/>
      <c r="D1721" s="100"/>
      <c r="E1721" s="74"/>
      <c r="F1721" s="76"/>
      <c r="G1721" s="116" t="s">
        <v>1131</v>
      </c>
      <c r="H1721" s="121"/>
    </row>
    <row r="1722" spans="1:8" ht="30" customHeight="1" x14ac:dyDescent="0.5">
      <c r="A1722" s="73"/>
      <c r="B1722" s="92"/>
      <c r="C1722" s="97"/>
      <c r="D1722" s="100"/>
      <c r="E1722" s="74"/>
      <c r="F1722" s="76"/>
      <c r="G1722" s="114" t="s">
        <v>1131</v>
      </c>
      <c r="H1722" s="121"/>
    </row>
    <row r="1723" spans="1:8" ht="30" customHeight="1" x14ac:dyDescent="0.5">
      <c r="A1723" s="73"/>
      <c r="B1723" s="92"/>
      <c r="C1723" s="97"/>
      <c r="D1723" s="100"/>
      <c r="E1723" s="74"/>
      <c r="F1723" s="76"/>
      <c r="G1723" s="114" t="s">
        <v>1131</v>
      </c>
      <c r="H1723" s="121"/>
    </row>
    <row r="1724" spans="1:8" ht="30" customHeight="1" x14ac:dyDescent="0.5">
      <c r="A1724" s="73"/>
      <c r="B1724" s="92"/>
      <c r="C1724" s="97"/>
      <c r="D1724" s="100"/>
      <c r="E1724" s="74"/>
      <c r="F1724" s="76"/>
      <c r="G1724" s="114" t="s">
        <v>1131</v>
      </c>
      <c r="H1724" s="121"/>
    </row>
    <row r="1725" spans="1:8" ht="30" customHeight="1" x14ac:dyDescent="0.5">
      <c r="A1725" s="73"/>
      <c r="B1725" s="92"/>
      <c r="C1725" s="97"/>
      <c r="D1725" s="100"/>
      <c r="E1725" s="74"/>
      <c r="F1725" s="76"/>
      <c r="G1725" s="114"/>
      <c r="H1725" s="121"/>
    </row>
    <row r="1726" spans="1:8" ht="30" customHeight="1" x14ac:dyDescent="0.5">
      <c r="A1726" s="73"/>
      <c r="B1726" s="92"/>
      <c r="C1726" s="97"/>
      <c r="D1726" s="100"/>
      <c r="E1726" s="74"/>
      <c r="F1726" s="76"/>
      <c r="G1726" s="114"/>
      <c r="H1726" s="121"/>
    </row>
    <row r="1727" spans="1:8" ht="30" customHeight="1" x14ac:dyDescent="0.5">
      <c r="A1727" s="73"/>
      <c r="B1727" s="92"/>
      <c r="C1727" s="97"/>
      <c r="D1727" s="100"/>
      <c r="E1727" s="74"/>
      <c r="F1727" s="76"/>
      <c r="G1727" s="114"/>
      <c r="H1727" s="121"/>
    </row>
    <row r="1728" spans="1:8" ht="30" customHeight="1" x14ac:dyDescent="0.5">
      <c r="A1728" s="73"/>
      <c r="B1728" s="92"/>
      <c r="C1728" s="97"/>
      <c r="D1728" s="100"/>
      <c r="E1728" s="74"/>
      <c r="F1728" s="76"/>
      <c r="G1728" s="114"/>
      <c r="H1728" s="121"/>
    </row>
    <row r="1729" spans="1:8" ht="30" customHeight="1" x14ac:dyDescent="0.5">
      <c r="A1729" s="73"/>
      <c r="B1729" s="92"/>
      <c r="C1729" s="97"/>
      <c r="D1729" s="100"/>
      <c r="E1729" s="74"/>
      <c r="F1729" s="76"/>
      <c r="G1729" s="114"/>
      <c r="H1729" s="121"/>
    </row>
    <row r="1730" spans="1:8" ht="30" customHeight="1" x14ac:dyDescent="0.5">
      <c r="A1730" s="73"/>
      <c r="B1730" s="92"/>
      <c r="C1730" s="97"/>
      <c r="D1730" s="100"/>
      <c r="E1730" s="74"/>
      <c r="F1730" s="115"/>
      <c r="G1730" s="116"/>
      <c r="H1730" s="122"/>
    </row>
    <row r="1731" spans="1:8" ht="30" customHeight="1" x14ac:dyDescent="0.5">
      <c r="A1731" s="73"/>
      <c r="B1731" s="92"/>
      <c r="C1731" s="97"/>
      <c r="D1731" s="100"/>
      <c r="E1731" s="74"/>
      <c r="F1731" s="76"/>
      <c r="G1731" s="114"/>
      <c r="H1731" s="121"/>
    </row>
    <row r="1732" spans="1:8" ht="30" customHeight="1" x14ac:dyDescent="0.5">
      <c r="A1732" s="73"/>
      <c r="B1732" s="92"/>
      <c r="C1732" s="97"/>
      <c r="D1732" s="100"/>
      <c r="E1732" s="74"/>
      <c r="F1732" s="76"/>
      <c r="G1732" s="114"/>
      <c r="H1732" s="121"/>
    </row>
    <row r="1733" spans="1:8" ht="30" customHeight="1" x14ac:dyDescent="0.5">
      <c r="A1733" s="73"/>
      <c r="B1733" s="92"/>
      <c r="C1733" s="97"/>
      <c r="D1733" s="100"/>
      <c r="E1733" s="74"/>
      <c r="F1733" s="76"/>
      <c r="G1733" s="114"/>
      <c r="H1733" s="121"/>
    </row>
    <row r="1734" spans="1:8" ht="30" customHeight="1" x14ac:dyDescent="0.5">
      <c r="A1734" s="73"/>
      <c r="B1734" s="92"/>
      <c r="C1734" s="97"/>
      <c r="D1734" s="100"/>
      <c r="E1734" s="74"/>
      <c r="F1734" s="76"/>
      <c r="G1734" s="114"/>
      <c r="H1734" s="121"/>
    </row>
    <row r="1735" spans="1:8" ht="30" customHeight="1" x14ac:dyDescent="0.5">
      <c r="A1735" s="73"/>
      <c r="B1735" s="92"/>
      <c r="C1735" s="97"/>
      <c r="D1735" s="100"/>
      <c r="E1735" s="75"/>
      <c r="F1735" s="76"/>
      <c r="G1735" s="77"/>
      <c r="H1735" s="121"/>
    </row>
    <row r="1736" spans="1:8" ht="30" customHeight="1" x14ac:dyDescent="0.5">
      <c r="A1736" s="73"/>
      <c r="B1736" s="92"/>
      <c r="C1736" s="97"/>
      <c r="D1736" s="100"/>
      <c r="E1736" s="75"/>
      <c r="F1736" s="76"/>
      <c r="G1736" s="77"/>
      <c r="H1736" s="121"/>
    </row>
    <row r="1737" spans="1:8" ht="30" customHeight="1" x14ac:dyDescent="0.5">
      <c r="A1737" s="73"/>
      <c r="B1737" s="92"/>
      <c r="C1737" s="97"/>
      <c r="D1737" s="100"/>
      <c r="E1737" s="75"/>
      <c r="F1737" s="76"/>
      <c r="G1737" s="77"/>
      <c r="H1737" s="121"/>
    </row>
    <row r="1738" spans="1:8" ht="30" customHeight="1" x14ac:dyDescent="0.5">
      <c r="A1738" s="73"/>
      <c r="B1738" s="92"/>
      <c r="C1738" s="97"/>
      <c r="D1738" s="100"/>
      <c r="E1738" s="75"/>
      <c r="F1738" s="76"/>
      <c r="G1738" s="77"/>
      <c r="H1738" s="121"/>
    </row>
    <row r="1739" spans="1:8" ht="30" customHeight="1" x14ac:dyDescent="0.4">
      <c r="A1739" s="71"/>
      <c r="B1739" s="93"/>
      <c r="C1739" s="98"/>
      <c r="D1739" s="101"/>
      <c r="E1739" s="72"/>
      <c r="F1739" s="76"/>
      <c r="G1739" s="77"/>
      <c r="H1739" s="121"/>
    </row>
    <row r="1740" spans="1:8" ht="30" customHeight="1" x14ac:dyDescent="0.4">
      <c r="A1740" s="71"/>
      <c r="B1740" s="93"/>
      <c r="C1740" s="98"/>
      <c r="D1740" s="101"/>
      <c r="E1740" s="72"/>
      <c r="F1740" s="76"/>
      <c r="G1740" s="77"/>
      <c r="H1740" s="121"/>
    </row>
    <row r="1741" spans="1:8" ht="30" customHeight="1" x14ac:dyDescent="0.4">
      <c r="A1741" s="71"/>
      <c r="B1741" s="93"/>
      <c r="C1741" s="98"/>
      <c r="D1741" s="101"/>
      <c r="E1741" s="72"/>
      <c r="F1741" s="76"/>
      <c r="G1741" s="77"/>
      <c r="H1741" s="121"/>
    </row>
    <row r="1742" spans="1:8" ht="30" customHeight="1" x14ac:dyDescent="0.4">
      <c r="A1742" s="71"/>
      <c r="B1742" s="93"/>
      <c r="C1742" s="98"/>
      <c r="D1742" s="101"/>
      <c r="E1742" s="72"/>
      <c r="F1742" s="76"/>
      <c r="G1742" s="77"/>
      <c r="H1742" s="121"/>
    </row>
    <row r="1743" spans="1:8" ht="30" customHeight="1" x14ac:dyDescent="0.4">
      <c r="A1743" s="71"/>
      <c r="B1743" s="94"/>
      <c r="C1743" s="94"/>
      <c r="D1743" s="101"/>
      <c r="E1743" s="72"/>
      <c r="F1743" s="76"/>
      <c r="G1743" s="77"/>
      <c r="H1743" s="121"/>
    </row>
    <row r="1744" spans="1:8" ht="30" customHeight="1" x14ac:dyDescent="0.4">
      <c r="A1744" s="71"/>
      <c r="B1744" s="94"/>
      <c r="C1744" s="94"/>
      <c r="D1744" s="101"/>
      <c r="E1744" s="72"/>
      <c r="F1744" s="76"/>
      <c r="G1744" s="77"/>
      <c r="H1744" s="121"/>
    </row>
    <row r="1745" spans="1:9" ht="30" customHeight="1" x14ac:dyDescent="0.4">
      <c r="A1745" s="79"/>
      <c r="B1745" s="95"/>
      <c r="C1745" s="95"/>
      <c r="D1745" s="102"/>
      <c r="E1745" s="80"/>
      <c r="F1745" s="81"/>
      <c r="G1745" s="82"/>
      <c r="H1745" s="123"/>
    </row>
    <row r="1746" spans="1:9" s="65" customFormat="1" ht="30" customHeight="1" x14ac:dyDescent="0.4">
      <c r="A1746" s="83"/>
      <c r="B1746" s="96"/>
      <c r="C1746" s="96"/>
      <c r="D1746" s="96"/>
      <c r="E1746" s="84"/>
      <c r="F1746" s="82"/>
      <c r="G1746" s="82"/>
      <c r="H1746" s="124"/>
    </row>
    <row r="1747" spans="1:9" ht="38.25" customHeight="1" x14ac:dyDescent="0.25">
      <c r="A1747" s="157" t="s">
        <v>360</v>
      </c>
      <c r="B1747" s="157"/>
      <c r="C1747" s="157"/>
      <c r="D1747" s="157"/>
      <c r="E1747" s="157"/>
      <c r="F1747" s="157"/>
      <c r="G1747" s="157"/>
      <c r="H1747" s="157"/>
    </row>
    <row r="1748" spans="1:9" ht="134.25" customHeight="1" x14ac:dyDescent="0.25">
      <c r="A1748" s="158" t="s">
        <v>1635</v>
      </c>
      <c r="B1748" s="158"/>
      <c r="C1748" s="158"/>
      <c r="D1748" s="158"/>
      <c r="E1748" s="158"/>
      <c r="F1748" s="158"/>
      <c r="G1748" s="158"/>
      <c r="H1748" s="158"/>
      <c r="I1748" s="68"/>
    </row>
    <row r="1749" spans="1:9" ht="41.25" customHeight="1" x14ac:dyDescent="0.9">
      <c r="A1749" s="78" t="s">
        <v>73</v>
      </c>
    </row>
    <row r="1750" spans="1:9" ht="37.5" customHeight="1" x14ac:dyDescent="0.7">
      <c r="A1750" s="159" t="s">
        <v>377</v>
      </c>
      <c r="B1750" s="159"/>
      <c r="C1750" s="159"/>
      <c r="D1750" s="159"/>
      <c r="E1750" s="159"/>
      <c r="F1750" s="159"/>
      <c r="G1750" s="159"/>
      <c r="H1750" s="159"/>
    </row>
    <row r="1751" spans="1:9" ht="18.75" customHeight="1" x14ac:dyDescent="0.4"/>
    <row r="1752" spans="1:9" ht="55.5" customHeight="1" x14ac:dyDescent="0.25">
      <c r="A1752" s="160" t="s">
        <v>1637</v>
      </c>
      <c r="B1752" s="160"/>
      <c r="C1752" s="160"/>
      <c r="D1752" s="160"/>
      <c r="E1752" s="160"/>
      <c r="F1752" s="160"/>
      <c r="G1752" s="160"/>
      <c r="H1752" s="160"/>
    </row>
    <row r="1754" spans="1:9" ht="30" customHeight="1" x14ac:dyDescent="0.4">
      <c r="A1754" s="69" t="s">
        <v>357</v>
      </c>
      <c r="B1754" s="91" t="s">
        <v>267</v>
      </c>
      <c r="C1754" s="91" t="s">
        <v>721</v>
      </c>
      <c r="D1754" s="99" t="s">
        <v>358</v>
      </c>
      <c r="E1754" s="70" t="s">
        <v>359</v>
      </c>
      <c r="F1754" s="161" t="s">
        <v>256</v>
      </c>
      <c r="G1754" s="161"/>
      <c r="H1754" s="161"/>
    </row>
    <row r="1755" spans="1:9" ht="30" customHeight="1" x14ac:dyDescent="0.5">
      <c r="A1755" s="73" t="str">
        <f>'Master Book'!E388</f>
        <v>Replace 4-5" Zone  Damper    **contact Serv Mang 1st**</v>
      </c>
      <c r="B1755" s="92">
        <f>'Master Book'!H388</f>
        <v>924.87628380077365</v>
      </c>
      <c r="C1755" s="97">
        <f>'Master Book'!I388</f>
        <v>822.11999753384907</v>
      </c>
      <c r="D1755" s="100">
        <f>'Master Book'!J388</f>
        <v>698.80199790377173</v>
      </c>
      <c r="E1755" s="74" t="str">
        <f>'Master Book'!D388</f>
        <v>13801</v>
      </c>
      <c r="F1755" s="76">
        <f>'Master Book'!F388</f>
        <v>0.5</v>
      </c>
      <c r="G1755" s="114" t="s">
        <v>1131</v>
      </c>
      <c r="H1755" s="121">
        <f>'Master Book'!P388</f>
        <v>296.08999999999997</v>
      </c>
    </row>
    <row r="1756" spans="1:9" ht="30" customHeight="1" x14ac:dyDescent="0.5">
      <c r="A1756" s="73" t="str">
        <f>'Master Book'!E389</f>
        <v>Wiring harness-  **contact Serv Mang 1st**</v>
      </c>
      <c r="B1756" s="92">
        <f>'Master Book'!H389</f>
        <v>281.19692940038686</v>
      </c>
      <c r="C1756" s="97">
        <f>'Master Book'!I389</f>
        <v>229.81878626692458</v>
      </c>
      <c r="D1756" s="100">
        <f>'Master Book'!J389</f>
        <v>195.3459683268859</v>
      </c>
      <c r="E1756" s="74" t="str">
        <f>'Master Book'!D389</f>
        <v>13804</v>
      </c>
      <c r="F1756" s="76">
        <f>'Master Book'!F389</f>
        <v>0.25</v>
      </c>
      <c r="G1756" s="114" t="s">
        <v>1131</v>
      </c>
      <c r="H1756" s="121">
        <f>'Master Book'!P389</f>
        <v>25</v>
      </c>
    </row>
    <row r="1757" spans="1:9" ht="30" customHeight="1" x14ac:dyDescent="0.5">
      <c r="A1757" s="73"/>
      <c r="B1757" s="92"/>
      <c r="C1757" s="97"/>
      <c r="D1757" s="100"/>
      <c r="E1757" s="74"/>
      <c r="F1757" s="76"/>
      <c r="G1757" s="114"/>
      <c r="H1757" s="121"/>
    </row>
    <row r="1758" spans="1:9" ht="30" customHeight="1" x14ac:dyDescent="0.5">
      <c r="A1758" s="73"/>
      <c r="B1758" s="92"/>
      <c r="C1758" s="97"/>
      <c r="D1758" s="100"/>
      <c r="E1758" s="74"/>
      <c r="F1758" s="76"/>
      <c r="G1758" s="114"/>
      <c r="H1758" s="121"/>
    </row>
    <row r="1759" spans="1:9" ht="30" customHeight="1" x14ac:dyDescent="0.5">
      <c r="A1759" s="73"/>
      <c r="B1759" s="92"/>
      <c r="C1759" s="97"/>
      <c r="D1759" s="100"/>
      <c r="E1759" s="74"/>
      <c r="F1759" s="76"/>
      <c r="G1759" s="114"/>
      <c r="H1759" s="121"/>
    </row>
    <row r="1760" spans="1:9" ht="30" customHeight="1" x14ac:dyDescent="0.5">
      <c r="A1760" s="73"/>
      <c r="B1760" s="92"/>
      <c r="C1760" s="97"/>
      <c r="D1760" s="100"/>
      <c r="E1760" s="74"/>
      <c r="F1760" s="76"/>
      <c r="G1760" s="114"/>
      <c r="H1760" s="121"/>
    </row>
    <row r="1761" spans="1:8" ht="30" customHeight="1" x14ac:dyDescent="0.5">
      <c r="A1761" s="73"/>
      <c r="B1761" s="92"/>
      <c r="C1761" s="97"/>
      <c r="D1761" s="100"/>
      <c r="E1761" s="74"/>
      <c r="F1761" s="76"/>
      <c r="G1761" s="114"/>
      <c r="H1761" s="121"/>
    </row>
    <row r="1762" spans="1:8" ht="30" customHeight="1" x14ac:dyDescent="0.5">
      <c r="A1762" s="73"/>
      <c r="B1762" s="92"/>
      <c r="C1762" s="97"/>
      <c r="D1762" s="100"/>
      <c r="E1762" s="74"/>
      <c r="F1762" s="76"/>
      <c r="G1762" s="114"/>
      <c r="H1762" s="121"/>
    </row>
    <row r="1763" spans="1:8" ht="30" customHeight="1" x14ac:dyDescent="0.5">
      <c r="A1763" s="73"/>
      <c r="B1763" s="92"/>
      <c r="C1763" s="97"/>
      <c r="D1763" s="100"/>
      <c r="E1763" s="74"/>
      <c r="F1763" s="76"/>
      <c r="G1763" s="114"/>
      <c r="H1763" s="121"/>
    </row>
    <row r="1764" spans="1:8" ht="30" customHeight="1" x14ac:dyDescent="0.5">
      <c r="A1764" s="73"/>
      <c r="B1764" s="92"/>
      <c r="C1764" s="97"/>
      <c r="D1764" s="100"/>
      <c r="E1764" s="74"/>
      <c r="F1764" s="76"/>
      <c r="G1764" s="114"/>
      <c r="H1764" s="121"/>
    </row>
    <row r="1765" spans="1:8" ht="30" customHeight="1" x14ac:dyDescent="0.5">
      <c r="A1765" s="73"/>
      <c r="B1765" s="92"/>
      <c r="C1765" s="97"/>
      <c r="D1765" s="100"/>
      <c r="E1765" s="74"/>
      <c r="F1765" s="76"/>
      <c r="G1765" s="114"/>
      <c r="H1765" s="121"/>
    </row>
    <row r="1766" spans="1:8" ht="30" customHeight="1" x14ac:dyDescent="0.5">
      <c r="A1766" s="73"/>
      <c r="B1766" s="92"/>
      <c r="C1766" s="97"/>
      <c r="D1766" s="100"/>
      <c r="E1766" s="74"/>
      <c r="F1766" s="76"/>
      <c r="G1766" s="114"/>
      <c r="H1766" s="121"/>
    </row>
    <row r="1767" spans="1:8" ht="30" customHeight="1" x14ac:dyDescent="0.5">
      <c r="A1767" s="73"/>
      <c r="B1767" s="92"/>
      <c r="C1767" s="97"/>
      <c r="D1767" s="100"/>
      <c r="E1767" s="74"/>
      <c r="F1767" s="76"/>
      <c r="G1767" s="114"/>
      <c r="H1767" s="121"/>
    </row>
    <row r="1768" spans="1:8" ht="30" customHeight="1" x14ac:dyDescent="0.5">
      <c r="A1768" s="73"/>
      <c r="B1768" s="92"/>
      <c r="C1768" s="97"/>
      <c r="D1768" s="100"/>
      <c r="E1768" s="74"/>
      <c r="F1768" s="76"/>
      <c r="G1768" s="114"/>
      <c r="H1768" s="121"/>
    </row>
    <row r="1769" spans="1:8" ht="30" customHeight="1" x14ac:dyDescent="0.5">
      <c r="A1769" s="73"/>
      <c r="B1769" s="92"/>
      <c r="C1769" s="97"/>
      <c r="D1769" s="100"/>
      <c r="E1769" s="74"/>
      <c r="F1769" s="76"/>
      <c r="G1769" s="114"/>
      <c r="H1769" s="121"/>
    </row>
    <row r="1770" spans="1:8" ht="30" customHeight="1" x14ac:dyDescent="0.5">
      <c r="A1770" s="73"/>
      <c r="B1770" s="92"/>
      <c r="C1770" s="97"/>
      <c r="D1770" s="100"/>
      <c r="E1770" s="74"/>
      <c r="F1770" s="76"/>
      <c r="G1770" s="114"/>
      <c r="H1770" s="121"/>
    </row>
    <row r="1771" spans="1:8" ht="30" customHeight="1" x14ac:dyDescent="0.5">
      <c r="A1771" s="73"/>
      <c r="B1771" s="92"/>
      <c r="C1771" s="97"/>
      <c r="D1771" s="100"/>
      <c r="E1771" s="74"/>
      <c r="F1771" s="76"/>
      <c r="G1771" s="114"/>
      <c r="H1771" s="121"/>
    </row>
    <row r="1772" spans="1:8" ht="30" customHeight="1" x14ac:dyDescent="0.5">
      <c r="A1772" s="73"/>
      <c r="B1772" s="92"/>
      <c r="C1772" s="97"/>
      <c r="D1772" s="100"/>
      <c r="E1772" s="74"/>
      <c r="F1772" s="76"/>
      <c r="G1772" s="114"/>
      <c r="H1772" s="121"/>
    </row>
    <row r="1773" spans="1:8" ht="30" customHeight="1" x14ac:dyDescent="0.5">
      <c r="A1773" s="73"/>
      <c r="B1773" s="92"/>
      <c r="C1773" s="97"/>
      <c r="D1773" s="100"/>
      <c r="E1773" s="74"/>
      <c r="F1773" s="76"/>
      <c r="G1773" s="114"/>
      <c r="H1773" s="121"/>
    </row>
    <row r="1774" spans="1:8" ht="30" customHeight="1" x14ac:dyDescent="0.5">
      <c r="A1774" s="73"/>
      <c r="B1774" s="92"/>
      <c r="C1774" s="97"/>
      <c r="D1774" s="100"/>
      <c r="E1774" s="74"/>
      <c r="F1774" s="76"/>
      <c r="G1774" s="114"/>
      <c r="H1774" s="121"/>
    </row>
    <row r="1775" spans="1:8" ht="30" customHeight="1" x14ac:dyDescent="0.5">
      <c r="A1775" s="73"/>
      <c r="B1775" s="92"/>
      <c r="C1775" s="97"/>
      <c r="D1775" s="100"/>
      <c r="E1775" s="74"/>
      <c r="F1775" s="76"/>
      <c r="G1775" s="114"/>
      <c r="H1775" s="121"/>
    </row>
    <row r="1776" spans="1:8" ht="30" customHeight="1" x14ac:dyDescent="0.5">
      <c r="A1776" s="73"/>
      <c r="B1776" s="92"/>
      <c r="C1776" s="97"/>
      <c r="D1776" s="100"/>
      <c r="E1776" s="74"/>
      <c r="F1776" s="76"/>
      <c r="G1776" s="114"/>
      <c r="H1776" s="121"/>
    </row>
    <row r="1777" spans="1:8" ht="30" customHeight="1" x14ac:dyDescent="0.5">
      <c r="A1777" s="73"/>
      <c r="B1777" s="92"/>
      <c r="C1777" s="97"/>
      <c r="D1777" s="100"/>
      <c r="E1777" s="74"/>
      <c r="F1777" s="76"/>
      <c r="G1777" s="114"/>
      <c r="H1777" s="121"/>
    </row>
    <row r="1778" spans="1:8" ht="30" customHeight="1" x14ac:dyDescent="0.5">
      <c r="A1778" s="73"/>
      <c r="B1778" s="92"/>
      <c r="C1778" s="97"/>
      <c r="D1778" s="100"/>
      <c r="E1778" s="74"/>
      <c r="F1778" s="76"/>
      <c r="G1778" s="114"/>
      <c r="H1778" s="121"/>
    </row>
    <row r="1779" spans="1:8" ht="30" customHeight="1" x14ac:dyDescent="0.5">
      <c r="A1779" s="73"/>
      <c r="B1779" s="92"/>
      <c r="C1779" s="97"/>
      <c r="D1779" s="100"/>
      <c r="E1779" s="74"/>
      <c r="F1779" s="76"/>
      <c r="G1779" s="114"/>
      <c r="H1779" s="121"/>
    </row>
    <row r="1780" spans="1:8" ht="30" customHeight="1" x14ac:dyDescent="0.5">
      <c r="A1780" s="73"/>
      <c r="B1780" s="92"/>
      <c r="C1780" s="97"/>
      <c r="D1780" s="100"/>
      <c r="E1780" s="74"/>
      <c r="F1780" s="76"/>
      <c r="G1780" s="114"/>
      <c r="H1780" s="121"/>
    </row>
    <row r="1781" spans="1:8" ht="30" customHeight="1" x14ac:dyDescent="0.5">
      <c r="A1781" s="73"/>
      <c r="B1781" s="92"/>
      <c r="C1781" s="97"/>
      <c r="D1781" s="100"/>
      <c r="E1781" s="75"/>
      <c r="F1781" s="76"/>
      <c r="G1781" s="77"/>
      <c r="H1781" s="121"/>
    </row>
    <row r="1782" spans="1:8" ht="30" customHeight="1" x14ac:dyDescent="0.5">
      <c r="A1782" s="73"/>
      <c r="B1782" s="92"/>
      <c r="C1782" s="97"/>
      <c r="D1782" s="100"/>
      <c r="E1782" s="75"/>
      <c r="F1782" s="76"/>
      <c r="G1782" s="77"/>
      <c r="H1782" s="121"/>
    </row>
    <row r="1783" spans="1:8" ht="30" customHeight="1" x14ac:dyDescent="0.5">
      <c r="A1783" s="73"/>
      <c r="B1783" s="92"/>
      <c r="C1783" s="97"/>
      <c r="D1783" s="100"/>
      <c r="E1783" s="75"/>
      <c r="F1783" s="76"/>
      <c r="G1783" s="77"/>
      <c r="H1783" s="121"/>
    </row>
    <row r="1784" spans="1:8" ht="30" customHeight="1" x14ac:dyDescent="0.5">
      <c r="A1784" s="73"/>
      <c r="B1784" s="92"/>
      <c r="C1784" s="97"/>
      <c r="D1784" s="100"/>
      <c r="E1784" s="75"/>
      <c r="F1784" s="76"/>
      <c r="G1784" s="77"/>
      <c r="H1784" s="121"/>
    </row>
    <row r="1785" spans="1:8" ht="30" customHeight="1" x14ac:dyDescent="0.4">
      <c r="A1785" s="71"/>
      <c r="B1785" s="93"/>
      <c r="C1785" s="98"/>
      <c r="D1785" s="101"/>
      <c r="E1785" s="72"/>
      <c r="F1785" s="76"/>
      <c r="G1785" s="77"/>
      <c r="H1785" s="121"/>
    </row>
    <row r="1786" spans="1:8" ht="30" customHeight="1" x14ac:dyDescent="0.4">
      <c r="A1786" s="71"/>
      <c r="B1786" s="93"/>
      <c r="C1786" s="98"/>
      <c r="D1786" s="101"/>
      <c r="E1786" s="72"/>
      <c r="F1786" s="76"/>
      <c r="G1786" s="77"/>
      <c r="H1786" s="121"/>
    </row>
    <row r="1787" spans="1:8" ht="30" customHeight="1" x14ac:dyDescent="0.4">
      <c r="A1787" s="71"/>
      <c r="B1787" s="93"/>
      <c r="C1787" s="98"/>
      <c r="D1787" s="101"/>
      <c r="E1787" s="72"/>
      <c r="F1787" s="76"/>
      <c r="G1787" s="77"/>
      <c r="H1787" s="121"/>
    </row>
    <row r="1788" spans="1:8" ht="30" customHeight="1" x14ac:dyDescent="0.4">
      <c r="A1788" s="71"/>
      <c r="B1788" s="93"/>
      <c r="C1788" s="98"/>
      <c r="D1788" s="101"/>
      <c r="E1788" s="72"/>
      <c r="F1788" s="76"/>
      <c r="G1788" s="77"/>
      <c r="H1788" s="121"/>
    </row>
    <row r="1789" spans="1:8" ht="30" customHeight="1" x14ac:dyDescent="0.4">
      <c r="A1789" s="71"/>
      <c r="B1789" s="94"/>
      <c r="C1789" s="94"/>
      <c r="D1789" s="101"/>
      <c r="E1789" s="72"/>
      <c r="F1789" s="76"/>
      <c r="G1789" s="77"/>
      <c r="H1789" s="121"/>
    </row>
    <row r="1790" spans="1:8" ht="30" customHeight="1" x14ac:dyDescent="0.4">
      <c r="A1790" s="71"/>
      <c r="B1790" s="94"/>
      <c r="C1790" s="94"/>
      <c r="D1790" s="101"/>
      <c r="E1790" s="72"/>
      <c r="F1790" s="76"/>
      <c r="G1790" s="77"/>
      <c r="H1790" s="121"/>
    </row>
    <row r="1791" spans="1:8" ht="30" customHeight="1" x14ac:dyDescent="0.4">
      <c r="A1791" s="79"/>
      <c r="B1791" s="95"/>
      <c r="C1791" s="95"/>
      <c r="D1791" s="102"/>
      <c r="E1791" s="80"/>
      <c r="F1791" s="81"/>
      <c r="G1791" s="82"/>
      <c r="H1791" s="123"/>
    </row>
    <row r="1792" spans="1:8" s="65" customFormat="1" ht="30" customHeight="1" x14ac:dyDescent="0.4">
      <c r="A1792" s="83"/>
      <c r="B1792" s="96"/>
      <c r="C1792" s="96"/>
      <c r="D1792" s="96"/>
      <c r="E1792" s="84"/>
      <c r="F1792" s="82"/>
      <c r="G1792" s="82"/>
      <c r="H1792" s="124"/>
    </row>
    <row r="1793" spans="1:9" ht="38.25" customHeight="1" x14ac:dyDescent="0.25">
      <c r="A1793" s="157" t="s">
        <v>360</v>
      </c>
      <c r="B1793" s="157"/>
      <c r="C1793" s="157"/>
      <c r="D1793" s="157"/>
      <c r="E1793" s="157"/>
      <c r="F1793" s="157"/>
      <c r="G1793" s="157"/>
      <c r="H1793" s="157"/>
    </row>
    <row r="1794" spans="1:9" ht="134.25" customHeight="1" x14ac:dyDescent="0.25">
      <c r="A1794" s="158" t="s">
        <v>1635</v>
      </c>
      <c r="B1794" s="158"/>
      <c r="C1794" s="158"/>
      <c r="D1794" s="158"/>
      <c r="E1794" s="158"/>
      <c r="F1794" s="158"/>
      <c r="G1794" s="158"/>
      <c r="H1794" s="158"/>
      <c r="I1794" s="68"/>
    </row>
    <row r="1795" spans="1:9" ht="41.25" customHeight="1" x14ac:dyDescent="0.9">
      <c r="A1795" s="78" t="s">
        <v>74</v>
      </c>
    </row>
    <row r="1796" spans="1:9" ht="37.5" customHeight="1" x14ac:dyDescent="0.7">
      <c r="A1796" s="159" t="s">
        <v>329</v>
      </c>
      <c r="B1796" s="159"/>
      <c r="C1796" s="159"/>
      <c r="D1796" s="159"/>
      <c r="E1796" s="159"/>
      <c r="F1796" s="159"/>
      <c r="G1796" s="159"/>
      <c r="H1796" s="159"/>
    </row>
    <row r="1797" spans="1:9" ht="18.75" customHeight="1" x14ac:dyDescent="0.4"/>
    <row r="1798" spans="1:9" ht="55.5" customHeight="1" x14ac:dyDescent="0.25">
      <c r="A1798" s="160" t="s">
        <v>1637</v>
      </c>
      <c r="B1798" s="160"/>
      <c r="C1798" s="160"/>
      <c r="D1798" s="160"/>
      <c r="E1798" s="160"/>
      <c r="F1798" s="160"/>
      <c r="G1798" s="160"/>
      <c r="H1798" s="160"/>
    </row>
    <row r="1800" spans="1:9" ht="30" customHeight="1" x14ac:dyDescent="0.4">
      <c r="A1800" s="69" t="s">
        <v>357</v>
      </c>
      <c r="B1800" s="91" t="s">
        <v>267</v>
      </c>
      <c r="C1800" s="91" t="s">
        <v>721</v>
      </c>
      <c r="D1800" s="99" t="s">
        <v>358</v>
      </c>
      <c r="E1800" s="70" t="s">
        <v>359</v>
      </c>
      <c r="F1800" s="161" t="s">
        <v>256</v>
      </c>
      <c r="G1800" s="161"/>
      <c r="H1800" s="161"/>
    </row>
    <row r="1801" spans="1:9" ht="30" customHeight="1" x14ac:dyDescent="0.45">
      <c r="A1801" s="71" t="str">
        <f>'Master Book'!E390</f>
        <v>Gasket with bolts replacement  up to 1.25"   **</v>
      </c>
      <c r="B1801" s="92">
        <f>'Master Book'!H390</f>
        <v>531.89885880077372</v>
      </c>
      <c r="C1801" s="97">
        <f>'Master Book'!I390</f>
        <v>429.14257253384915</v>
      </c>
      <c r="D1801" s="100">
        <f>'Master Book'!J390</f>
        <v>364.77118665377179</v>
      </c>
      <c r="E1801" s="74">
        <f>'Master Book'!D390</f>
        <v>13901</v>
      </c>
      <c r="F1801" s="76">
        <f>'Master Book'!F390</f>
        <v>0.5</v>
      </c>
      <c r="G1801" s="114" t="s">
        <v>1131</v>
      </c>
      <c r="H1801" s="121">
        <f>'Master Book'!P390</f>
        <v>44</v>
      </c>
    </row>
    <row r="1802" spans="1:9" ht="30" customHeight="1" x14ac:dyDescent="0.45">
      <c r="A1802" s="71" t="str">
        <f>'Master Book'!E391</f>
        <v>Flange replacement up to 1.25"  **  SPEC ORDER</v>
      </c>
      <c r="B1802" s="92">
        <f>'Master Book'!H391</f>
        <v>936.85021760154746</v>
      </c>
      <c r="C1802" s="97">
        <f>'Master Book'!I391</f>
        <v>711.3376450676983</v>
      </c>
      <c r="D1802" s="100">
        <f>'Master Book'!J391</f>
        <v>604.63699830754354</v>
      </c>
      <c r="E1802" s="74">
        <f>'Master Book'!D391</f>
        <v>13902</v>
      </c>
      <c r="F1802" s="76">
        <f>'Master Book'!F391</f>
        <v>1</v>
      </c>
      <c r="G1802" s="114" t="s">
        <v>1131</v>
      </c>
      <c r="H1802" s="121">
        <f>'Master Book'!P391</f>
        <v>125</v>
      </c>
    </row>
    <row r="1803" spans="1:9" ht="30" customHeight="1" x14ac:dyDescent="0.45">
      <c r="A1803" s="71" t="str">
        <f>'Master Book'!E392</f>
        <v>Isolation Valves (2), 1.25"max   **  SPEC ORDER</v>
      </c>
      <c r="B1803" s="92">
        <f>'Master Book'!H392</f>
        <v>1090.9846470019343</v>
      </c>
      <c r="C1803" s="97">
        <f>'Master Book'!I392</f>
        <v>814.09393133462288</v>
      </c>
      <c r="D1803" s="100">
        <f>'Master Book'!J392</f>
        <v>691.97984163442948</v>
      </c>
      <c r="E1803" s="74">
        <f>'Master Book'!D392</f>
        <v>13903</v>
      </c>
      <c r="F1803" s="76">
        <f>'Master Book'!F392</f>
        <v>1.25</v>
      </c>
      <c r="G1803" s="114" t="s">
        <v>1131</v>
      </c>
      <c r="H1803" s="121">
        <f>'Master Book'!P392</f>
        <v>125</v>
      </c>
    </row>
    <row r="1804" spans="1:9" ht="30" customHeight="1" x14ac:dyDescent="0.45">
      <c r="A1804" s="71" t="str">
        <f>'Master Book'!E393</f>
        <v>Isolation valves (2), 1.25"max, w/ NEW pump ** SPEC ORDER</v>
      </c>
      <c r="B1804" s="92">
        <f>'Master Book'!H393</f>
        <v>782.71578820116065</v>
      </c>
      <c r="C1804" s="97">
        <f>'Master Book'!I393</f>
        <v>608.58135880077373</v>
      </c>
      <c r="D1804" s="100">
        <f>'Master Book'!J393</f>
        <v>517.29415498065771</v>
      </c>
      <c r="E1804" s="74">
        <f>'Master Book'!D393</f>
        <v>13904</v>
      </c>
      <c r="F1804" s="76">
        <f>'Master Book'!F393</f>
        <v>0.75</v>
      </c>
      <c r="G1804" s="114" t="s">
        <v>1131</v>
      </c>
      <c r="H1804" s="121">
        <f>'Master Book'!P393</f>
        <v>125</v>
      </c>
    </row>
    <row r="1805" spans="1:9" ht="30" customHeight="1" x14ac:dyDescent="0.45">
      <c r="A1805" s="71" t="str">
        <f>'Master Book'!E394</f>
        <v>Coupling</v>
      </c>
      <c r="B1805" s="92">
        <f>'Master Book'!H394</f>
        <v>435.33135880077373</v>
      </c>
      <c r="C1805" s="97">
        <f>'Master Book'!I394</f>
        <v>332.57507253384915</v>
      </c>
      <c r="D1805" s="100">
        <f>'Master Book'!J394</f>
        <v>282.68881165377178</v>
      </c>
      <c r="E1805" s="74">
        <f>'Master Book'!D394</f>
        <v>13905</v>
      </c>
      <c r="F1805" s="76">
        <f>'Master Book'!F394</f>
        <v>0.5</v>
      </c>
      <c r="G1805" s="114" t="s">
        <v>1131</v>
      </c>
      <c r="H1805" s="121">
        <f>'Master Book'!P394</f>
        <v>25</v>
      </c>
    </row>
    <row r="1806" spans="1:9" ht="30" customHeight="1" x14ac:dyDescent="0.45">
      <c r="A1806" s="71" t="str">
        <f>'Master Book'!E395</f>
        <v>Pump motor 1/12 hp   SPEC ORDER</v>
      </c>
      <c r="B1806" s="92">
        <f>'Master Book'!H395</f>
        <v>920.13135880077368</v>
      </c>
      <c r="C1806" s="97">
        <f>'Master Book'!I395</f>
        <v>797.37507253384911</v>
      </c>
      <c r="D1806" s="100">
        <f>'Master Book'!J395</f>
        <v>677.76881165377176</v>
      </c>
      <c r="E1806" s="74">
        <f>'Master Book'!D395</f>
        <v>13906</v>
      </c>
      <c r="F1806" s="76">
        <f>'Master Book'!F395</f>
        <v>0.5</v>
      </c>
      <c r="G1806" s="114" t="s">
        <v>1131</v>
      </c>
      <c r="H1806" s="121">
        <f>'Master Book'!P395</f>
        <v>265</v>
      </c>
    </row>
    <row r="1807" spans="1:9" ht="30" customHeight="1" x14ac:dyDescent="0.45">
      <c r="A1807" s="71" t="str">
        <f>'Master Book'!E396</f>
        <v>Pump: 100 series B&amp;G red pump**  SPEC ORDER</v>
      </c>
      <c r="B1807" s="92">
        <f>'Master Book'!H396</f>
        <v>1332.5252176015474</v>
      </c>
      <c r="C1807" s="97">
        <f>'Master Book'!I396</f>
        <v>1107.0126450676983</v>
      </c>
      <c r="D1807" s="100">
        <f>'Master Book'!J396</f>
        <v>940.96074830754344</v>
      </c>
      <c r="E1807" s="74">
        <f>'Master Book'!D396</f>
        <v>13907</v>
      </c>
      <c r="F1807" s="76">
        <f>'Master Book'!F396</f>
        <v>1</v>
      </c>
      <c r="G1807" s="114" t="s">
        <v>1131</v>
      </c>
      <c r="H1807" s="121">
        <f>'Master Book'!P396</f>
        <v>315</v>
      </c>
    </row>
    <row r="1808" spans="1:9" ht="30" customHeight="1" x14ac:dyDescent="0.45">
      <c r="A1808" s="71" t="str">
        <f>'Master Book'!E397</f>
        <v>Pump: 100 serices B&amp;G Bonze**</v>
      </c>
      <c r="B1808" s="92">
        <f>'Master Book'!H397</f>
        <v>1821.9127176015475</v>
      </c>
      <c r="C1808" s="97">
        <f>'Master Book'!I397</f>
        <v>1596.4001450676983</v>
      </c>
      <c r="D1808" s="100">
        <f>'Master Book'!J397</f>
        <v>1356.9401233075434</v>
      </c>
      <c r="E1808" s="74">
        <f>'Master Book'!D397</f>
        <v>13908</v>
      </c>
      <c r="F1808" s="76">
        <f>'Master Book'!F397</f>
        <v>1</v>
      </c>
      <c r="G1808" s="114" t="s">
        <v>1131</v>
      </c>
      <c r="H1808" s="121">
        <f>'Master Book'!P397</f>
        <v>550</v>
      </c>
    </row>
    <row r="1809" spans="1:8" ht="30" customHeight="1" x14ac:dyDescent="0.45">
      <c r="A1809" s="71" t="str">
        <f>'Master Book'!E398</f>
        <v>Pump: Grunfoss UPS 15/58  w/o Flg (equal to Taco 007) w/o Flg. **</v>
      </c>
      <c r="B1809" s="92">
        <f>'Master Book'!H398</f>
        <v>1004.3752176015474</v>
      </c>
      <c r="C1809" s="97">
        <f>'Master Book'!I398</f>
        <v>798.86264506769828</v>
      </c>
      <c r="D1809" s="100">
        <f>'Master Book'!J398</f>
        <v>679.03324830754354</v>
      </c>
      <c r="E1809" s="74">
        <f>'Master Book'!D398</f>
        <v>13909</v>
      </c>
      <c r="F1809" s="76">
        <f>'Master Book'!F398</f>
        <v>1</v>
      </c>
      <c r="G1809" s="114" t="s">
        <v>1131</v>
      </c>
      <c r="H1809" s="121">
        <f>'Master Book'!P398</f>
        <v>95</v>
      </c>
    </row>
    <row r="1810" spans="1:8" ht="30" customHeight="1" x14ac:dyDescent="0.45">
      <c r="A1810" s="71" t="str">
        <f>'Master Book'!E399</f>
        <v>Pump: Grunfoss UPS 1526/99 (equal to Taco 011)  w/o Flg.  ** SPEC ORDER</v>
      </c>
      <c r="B1810" s="92">
        <f>'Master Book'!H399</f>
        <v>1228.4002176015474</v>
      </c>
      <c r="C1810" s="97">
        <f>'Master Book'!I399</f>
        <v>1002.8876450676983</v>
      </c>
      <c r="D1810" s="100">
        <f>'Master Book'!J399</f>
        <v>852.45449830754353</v>
      </c>
      <c r="E1810" s="74">
        <f>'Master Book'!D399</f>
        <v>13910</v>
      </c>
      <c r="F1810" s="76">
        <f>'Master Book'!F399</f>
        <v>1</v>
      </c>
      <c r="G1810" s="114" t="s">
        <v>1131</v>
      </c>
      <c r="H1810" s="121">
        <f>'Master Book'!P399</f>
        <v>265</v>
      </c>
    </row>
    <row r="1811" spans="1:8" ht="30" customHeight="1" x14ac:dyDescent="0.45">
      <c r="A1811" s="71" t="str">
        <f>'Master Book'!E400</f>
        <v>Drain &amp; Purge with Refill - Per Floor</v>
      </c>
      <c r="B1811" s="92">
        <f>'Master Book'!H400</f>
        <v>616.53771760154746</v>
      </c>
      <c r="C1811" s="97">
        <f>'Master Book'!I400</f>
        <v>411.0251450676983</v>
      </c>
      <c r="D1811" s="100">
        <f>'Master Book'!J400</f>
        <v>349.37137330754354</v>
      </c>
      <c r="E1811" s="74">
        <f>'Master Book'!D400</f>
        <v>13911</v>
      </c>
      <c r="F1811" s="76">
        <f>'Master Book'!F400</f>
        <v>1</v>
      </c>
      <c r="G1811" s="114" t="s">
        <v>1131</v>
      </c>
      <c r="H1811" s="121">
        <f>'Master Book'!P400</f>
        <v>0</v>
      </c>
    </row>
    <row r="1812" spans="1:8" ht="30" customHeight="1" x14ac:dyDescent="0.45">
      <c r="A1812" s="71"/>
      <c r="B1812" s="92"/>
      <c r="C1812" s="97"/>
      <c r="D1812" s="100"/>
      <c r="E1812" s="74"/>
      <c r="F1812" s="76"/>
      <c r="G1812" s="114"/>
      <c r="H1812" s="121"/>
    </row>
    <row r="1813" spans="1:8" ht="30" customHeight="1" x14ac:dyDescent="0.45">
      <c r="A1813" s="71"/>
      <c r="B1813" s="92"/>
      <c r="C1813" s="97"/>
      <c r="D1813" s="100"/>
      <c r="E1813" s="74"/>
      <c r="F1813" s="76"/>
      <c r="G1813" s="114"/>
      <c r="H1813" s="121"/>
    </row>
    <row r="1814" spans="1:8" ht="30" customHeight="1" x14ac:dyDescent="0.45">
      <c r="A1814" s="71"/>
      <c r="B1814" s="92"/>
      <c r="C1814" s="97"/>
      <c r="D1814" s="100"/>
      <c r="E1814" s="74"/>
      <c r="F1814" s="76"/>
      <c r="G1814" s="114"/>
      <c r="H1814" s="121"/>
    </row>
    <row r="1815" spans="1:8" ht="30" customHeight="1" x14ac:dyDescent="0.45">
      <c r="A1815" s="71"/>
      <c r="B1815" s="92"/>
      <c r="C1815" s="97"/>
      <c r="D1815" s="100"/>
      <c r="E1815" s="74"/>
      <c r="F1815" s="76"/>
      <c r="G1815" s="114"/>
      <c r="H1815" s="121"/>
    </row>
    <row r="1816" spans="1:8" ht="30" customHeight="1" x14ac:dyDescent="0.45">
      <c r="A1816" s="71"/>
      <c r="B1816" s="92"/>
      <c r="C1816" s="97"/>
      <c r="D1816" s="100"/>
      <c r="E1816" s="74"/>
      <c r="F1816" s="76"/>
      <c r="G1816" s="114"/>
      <c r="H1816" s="121"/>
    </row>
    <row r="1817" spans="1:8" ht="30" customHeight="1" x14ac:dyDescent="0.45">
      <c r="A1817" s="71"/>
      <c r="B1817" s="92"/>
      <c r="C1817" s="97"/>
      <c r="D1817" s="100"/>
      <c r="E1817" s="74"/>
      <c r="F1817" s="76"/>
      <c r="G1817" s="114"/>
      <c r="H1817" s="121"/>
    </row>
    <row r="1818" spans="1:8" ht="30" customHeight="1" x14ac:dyDescent="0.45">
      <c r="A1818" s="71"/>
      <c r="B1818" s="92"/>
      <c r="C1818" s="97"/>
      <c r="D1818" s="100"/>
      <c r="E1818" s="74"/>
      <c r="F1818" s="76"/>
      <c r="G1818" s="114"/>
      <c r="H1818" s="121"/>
    </row>
    <row r="1819" spans="1:8" ht="30" customHeight="1" x14ac:dyDescent="0.45">
      <c r="A1819" s="71"/>
      <c r="B1819" s="92"/>
      <c r="C1819" s="97"/>
      <c r="D1819" s="100"/>
      <c r="E1819" s="74"/>
      <c r="F1819" s="76"/>
      <c r="G1819" s="114"/>
      <c r="H1819" s="121"/>
    </row>
    <row r="1820" spans="1:8" ht="30" customHeight="1" x14ac:dyDescent="0.5">
      <c r="A1820" s="73"/>
      <c r="B1820" s="92"/>
      <c r="C1820" s="97"/>
      <c r="D1820" s="100"/>
      <c r="E1820" s="74"/>
      <c r="F1820" s="76"/>
      <c r="G1820" s="114"/>
      <c r="H1820" s="121"/>
    </row>
    <row r="1821" spans="1:8" ht="30" customHeight="1" x14ac:dyDescent="0.5">
      <c r="A1821" s="73"/>
      <c r="B1821" s="92"/>
      <c r="C1821" s="97"/>
      <c r="D1821" s="100"/>
      <c r="E1821" s="74"/>
      <c r="F1821" s="76"/>
      <c r="G1821" s="114"/>
      <c r="H1821" s="121"/>
    </row>
    <row r="1822" spans="1:8" ht="30" customHeight="1" x14ac:dyDescent="0.5">
      <c r="A1822" s="73"/>
      <c r="B1822" s="92"/>
      <c r="C1822" s="97"/>
      <c r="D1822" s="100"/>
      <c r="E1822" s="74"/>
      <c r="F1822" s="76"/>
      <c r="G1822" s="114"/>
      <c r="H1822" s="121"/>
    </row>
    <row r="1823" spans="1:8" ht="30" customHeight="1" x14ac:dyDescent="0.5">
      <c r="A1823" s="73"/>
      <c r="B1823" s="92"/>
      <c r="C1823" s="97"/>
      <c r="D1823" s="100"/>
      <c r="E1823" s="74"/>
      <c r="F1823" s="76"/>
      <c r="G1823" s="114"/>
      <c r="H1823" s="121"/>
    </row>
    <row r="1824" spans="1:8" ht="30" customHeight="1" x14ac:dyDescent="0.5">
      <c r="A1824" s="73"/>
      <c r="B1824" s="92"/>
      <c r="C1824" s="97"/>
      <c r="D1824" s="100"/>
      <c r="E1824" s="74"/>
      <c r="F1824" s="76"/>
      <c r="G1824" s="114"/>
      <c r="H1824" s="121"/>
    </row>
    <row r="1825" spans="1:9" ht="30" customHeight="1" x14ac:dyDescent="0.5">
      <c r="A1825" s="73"/>
      <c r="B1825" s="92"/>
      <c r="C1825" s="97"/>
      <c r="D1825" s="100"/>
      <c r="E1825" s="74"/>
      <c r="F1825" s="76"/>
      <c r="G1825" s="114"/>
      <c r="H1825" s="121"/>
    </row>
    <row r="1826" spans="1:9" ht="30" customHeight="1" x14ac:dyDescent="0.5">
      <c r="A1826" s="73"/>
      <c r="B1826" s="92"/>
      <c r="C1826" s="97"/>
      <c r="D1826" s="100"/>
      <c r="E1826" s="74"/>
      <c r="F1826" s="76"/>
      <c r="G1826" s="114"/>
      <c r="H1826" s="121"/>
    </row>
    <row r="1827" spans="1:9" ht="30" customHeight="1" x14ac:dyDescent="0.5">
      <c r="A1827" s="73"/>
      <c r="B1827" s="92"/>
      <c r="C1827" s="97"/>
      <c r="D1827" s="100"/>
      <c r="E1827" s="75"/>
      <c r="F1827" s="76"/>
      <c r="G1827" s="77"/>
      <c r="H1827" s="121"/>
    </row>
    <row r="1828" spans="1:9" ht="30" customHeight="1" x14ac:dyDescent="0.5">
      <c r="A1828" s="73"/>
      <c r="B1828" s="92"/>
      <c r="C1828" s="97"/>
      <c r="D1828" s="100"/>
      <c r="E1828" s="75"/>
      <c r="F1828" s="76"/>
      <c r="G1828" s="77"/>
      <c r="H1828" s="121"/>
    </row>
    <row r="1829" spans="1:9" ht="30" customHeight="1" x14ac:dyDescent="0.5">
      <c r="A1829" s="73"/>
      <c r="B1829" s="92"/>
      <c r="C1829" s="97"/>
      <c r="D1829" s="100"/>
      <c r="E1829" s="75"/>
      <c r="F1829" s="76"/>
      <c r="G1829" s="77"/>
      <c r="H1829" s="121"/>
    </row>
    <row r="1830" spans="1:9" ht="30" customHeight="1" x14ac:dyDescent="0.5">
      <c r="A1830" s="73"/>
      <c r="B1830" s="92"/>
      <c r="C1830" s="97"/>
      <c r="D1830" s="100"/>
      <c r="E1830" s="75"/>
      <c r="F1830" s="76"/>
      <c r="G1830" s="77"/>
      <c r="H1830" s="121"/>
    </row>
    <row r="1831" spans="1:9" ht="30" customHeight="1" x14ac:dyDescent="0.4">
      <c r="A1831" s="71"/>
      <c r="B1831" s="93"/>
      <c r="C1831" s="98"/>
      <c r="D1831" s="101"/>
      <c r="E1831" s="72"/>
      <c r="F1831" s="76"/>
      <c r="G1831" s="77"/>
      <c r="H1831" s="121"/>
    </row>
    <row r="1832" spans="1:9" ht="30" customHeight="1" x14ac:dyDescent="0.4">
      <c r="A1832" s="71"/>
      <c r="B1832" s="93"/>
      <c r="C1832" s="98"/>
      <c r="D1832" s="101"/>
      <c r="E1832" s="72"/>
      <c r="F1832" s="76"/>
      <c r="G1832" s="77"/>
      <c r="H1832" s="121"/>
    </row>
    <row r="1833" spans="1:9" ht="30" customHeight="1" x14ac:dyDescent="0.4">
      <c r="A1833" s="71"/>
      <c r="B1833" s="93"/>
      <c r="C1833" s="98"/>
      <c r="D1833" s="101"/>
      <c r="E1833" s="72"/>
      <c r="F1833" s="76"/>
      <c r="G1833" s="77"/>
      <c r="H1833" s="121"/>
    </row>
    <row r="1834" spans="1:9" ht="30" customHeight="1" x14ac:dyDescent="0.4">
      <c r="A1834" s="71"/>
      <c r="B1834" s="93"/>
      <c r="C1834" s="98"/>
      <c r="D1834" s="101"/>
      <c r="E1834" s="72"/>
      <c r="F1834" s="76"/>
      <c r="G1834" s="77"/>
      <c r="H1834" s="121"/>
    </row>
    <row r="1835" spans="1:9" ht="30" customHeight="1" x14ac:dyDescent="0.4">
      <c r="A1835" s="71"/>
      <c r="B1835" s="94"/>
      <c r="C1835" s="94"/>
      <c r="D1835" s="101"/>
      <c r="E1835" s="72"/>
      <c r="F1835" s="76"/>
      <c r="G1835" s="77"/>
      <c r="H1835" s="121"/>
    </row>
    <row r="1836" spans="1:9" ht="30" customHeight="1" x14ac:dyDescent="0.4">
      <c r="A1836" s="71"/>
      <c r="B1836" s="94"/>
      <c r="C1836" s="94"/>
      <c r="D1836" s="101"/>
      <c r="E1836" s="72"/>
      <c r="F1836" s="76"/>
      <c r="G1836" s="77"/>
      <c r="H1836" s="121"/>
    </row>
    <row r="1837" spans="1:9" ht="30" customHeight="1" x14ac:dyDescent="0.4">
      <c r="A1837" s="79"/>
      <c r="B1837" s="95"/>
      <c r="C1837" s="95"/>
      <c r="D1837" s="102"/>
      <c r="E1837" s="80"/>
      <c r="F1837" s="81"/>
      <c r="G1837" s="82"/>
      <c r="H1837" s="123"/>
    </row>
    <row r="1838" spans="1:9" s="65" customFormat="1" ht="30" customHeight="1" x14ac:dyDescent="0.4">
      <c r="A1838" s="83"/>
      <c r="B1838" s="96"/>
      <c r="C1838" s="96"/>
      <c r="D1838" s="96"/>
      <c r="E1838" s="84"/>
      <c r="F1838" s="82"/>
      <c r="G1838" s="82"/>
      <c r="H1838" s="124"/>
    </row>
    <row r="1839" spans="1:9" ht="38.25" customHeight="1" x14ac:dyDescent="0.25">
      <c r="A1839" s="157" t="s">
        <v>360</v>
      </c>
      <c r="B1839" s="157"/>
      <c r="C1839" s="157"/>
      <c r="D1839" s="157"/>
      <c r="E1839" s="157"/>
      <c r="F1839" s="157"/>
      <c r="G1839" s="157"/>
      <c r="H1839" s="157"/>
    </row>
    <row r="1840" spans="1:9" ht="134.25" customHeight="1" x14ac:dyDescent="0.25">
      <c r="A1840" s="158" t="s">
        <v>1635</v>
      </c>
      <c r="B1840" s="158"/>
      <c r="C1840" s="158"/>
      <c r="D1840" s="158"/>
      <c r="E1840" s="158"/>
      <c r="F1840" s="158"/>
      <c r="G1840" s="158"/>
      <c r="H1840" s="158"/>
      <c r="I1840" s="68"/>
    </row>
    <row r="1841" spans="1:8" ht="41.25" customHeight="1" x14ac:dyDescent="0.9">
      <c r="A1841" s="78" t="s">
        <v>75</v>
      </c>
    </row>
    <row r="1842" spans="1:8" ht="37.5" customHeight="1" x14ac:dyDescent="0.7">
      <c r="A1842" s="159" t="s">
        <v>1551</v>
      </c>
      <c r="B1842" s="159"/>
      <c r="C1842" s="159"/>
      <c r="D1842" s="159"/>
      <c r="E1842" s="159"/>
      <c r="F1842" s="159"/>
      <c r="G1842" s="159"/>
      <c r="H1842" s="159"/>
    </row>
    <row r="1843" spans="1:8" ht="18.75" customHeight="1" x14ac:dyDescent="0.4"/>
    <row r="1844" spans="1:8" ht="55.5" customHeight="1" x14ac:dyDescent="0.25">
      <c r="A1844" s="160" t="s">
        <v>1637</v>
      </c>
      <c r="B1844" s="160"/>
      <c r="C1844" s="160"/>
      <c r="D1844" s="160"/>
      <c r="E1844" s="160"/>
      <c r="F1844" s="160"/>
      <c r="G1844" s="160"/>
      <c r="H1844" s="160"/>
    </row>
    <row r="1846" spans="1:8" ht="30" customHeight="1" x14ac:dyDescent="0.4">
      <c r="A1846" s="69" t="s">
        <v>357</v>
      </c>
      <c r="B1846" s="91" t="s">
        <v>267</v>
      </c>
      <c r="C1846" s="91" t="s">
        <v>721</v>
      </c>
      <c r="D1846" s="99" t="s">
        <v>358</v>
      </c>
      <c r="E1846" s="70" t="s">
        <v>359</v>
      </c>
      <c r="F1846" s="161" t="s">
        <v>256</v>
      </c>
      <c r="G1846" s="161"/>
      <c r="H1846" s="161"/>
    </row>
    <row r="1847" spans="1:8" ht="30" customHeight="1" x14ac:dyDescent="0.5">
      <c r="A1847" s="73" t="str">
        <f>'Master Book'!E401</f>
        <v>Zone valve power head  Taco #570 (head only)</v>
      </c>
      <c r="B1847" s="92">
        <f>'Master Book'!H401</f>
        <v>526.93135880077375</v>
      </c>
      <c r="C1847" s="97">
        <f>'Master Book'!I401</f>
        <v>424.17507253384917</v>
      </c>
      <c r="D1847" s="100">
        <f>'Master Book'!J401</f>
        <v>360.54881165377179</v>
      </c>
      <c r="E1847" s="74">
        <f>'Master Book'!D401</f>
        <v>14001</v>
      </c>
      <c r="F1847" s="76">
        <f>'Master Book'!F401</f>
        <v>0.5</v>
      </c>
      <c r="G1847" s="114" t="s">
        <v>1131</v>
      </c>
      <c r="H1847" s="121">
        <f>'Master Book'!P401</f>
        <v>105</v>
      </c>
    </row>
    <row r="1848" spans="1:8" ht="30" customHeight="1" x14ac:dyDescent="0.5">
      <c r="A1848" s="73" t="str">
        <f>'Master Book'!E402</f>
        <v>Complete zone valve  Taco #570   3/4"</v>
      </c>
      <c r="B1848" s="92">
        <f>'Master Book'!H402</f>
        <v>1059.7471470019343</v>
      </c>
      <c r="C1848" s="97">
        <f>'Master Book'!I402</f>
        <v>782.85643133462281</v>
      </c>
      <c r="D1848" s="100">
        <f>'Master Book'!J402</f>
        <v>665.42796663442937</v>
      </c>
      <c r="E1848" s="74">
        <f>'Master Book'!D402</f>
        <v>14002</v>
      </c>
      <c r="F1848" s="76">
        <f>'Master Book'!F402</f>
        <v>1.25</v>
      </c>
      <c r="G1848" s="114" t="s">
        <v>1131</v>
      </c>
      <c r="H1848" s="121">
        <f>'Master Book'!P402</f>
        <v>110</v>
      </c>
    </row>
    <row r="1849" spans="1:8" ht="30" customHeight="1" x14ac:dyDescent="0.5">
      <c r="A1849" s="73" t="str">
        <f>'Master Book'!E403</f>
        <v>Complete zone valve  Taco #570   1"</v>
      </c>
      <c r="B1849" s="92">
        <f>'Master Book'!H403</f>
        <v>1090.9846470019343</v>
      </c>
      <c r="C1849" s="97">
        <f>'Master Book'!I403</f>
        <v>814.09393133462288</v>
      </c>
      <c r="D1849" s="100">
        <f>'Master Book'!J403</f>
        <v>691.97984163442948</v>
      </c>
      <c r="E1849" s="74">
        <f>'Master Book'!D403</f>
        <v>14003</v>
      </c>
      <c r="F1849" s="76">
        <f>'Master Book'!F403</f>
        <v>1.25</v>
      </c>
      <c r="G1849" s="114" t="s">
        <v>1131</v>
      </c>
      <c r="H1849" s="121">
        <f>'Master Book'!P403</f>
        <v>125</v>
      </c>
    </row>
    <row r="1850" spans="1:8" ht="30" customHeight="1" x14ac:dyDescent="0.5">
      <c r="A1850" s="73"/>
      <c r="B1850" s="92"/>
      <c r="C1850" s="97"/>
      <c r="D1850" s="100"/>
      <c r="E1850" s="74"/>
      <c r="F1850" s="76"/>
      <c r="G1850" s="114"/>
      <c r="H1850" s="121"/>
    </row>
    <row r="1851" spans="1:8" ht="30" customHeight="1" x14ac:dyDescent="0.5">
      <c r="A1851" s="73"/>
      <c r="B1851" s="92"/>
      <c r="C1851" s="97"/>
      <c r="D1851" s="100"/>
      <c r="E1851" s="74"/>
      <c r="F1851" s="76"/>
      <c r="G1851" s="114"/>
      <c r="H1851" s="121"/>
    </row>
    <row r="1852" spans="1:8" ht="30" customHeight="1" x14ac:dyDescent="0.5">
      <c r="A1852" s="73"/>
      <c r="B1852" s="92"/>
      <c r="C1852" s="97"/>
      <c r="D1852" s="100"/>
      <c r="E1852" s="74"/>
      <c r="F1852" s="76"/>
      <c r="G1852" s="114"/>
      <c r="H1852" s="121"/>
    </row>
    <row r="1853" spans="1:8" ht="30" customHeight="1" x14ac:dyDescent="0.5">
      <c r="A1853" s="73"/>
      <c r="B1853" s="92"/>
      <c r="C1853" s="97"/>
      <c r="D1853" s="100"/>
      <c r="E1853" s="74"/>
      <c r="F1853" s="76"/>
      <c r="G1853" s="114"/>
      <c r="H1853" s="121"/>
    </row>
    <row r="1854" spans="1:8" ht="30" customHeight="1" x14ac:dyDescent="0.5">
      <c r="A1854" s="73"/>
      <c r="B1854" s="92"/>
      <c r="C1854" s="97"/>
      <c r="D1854" s="100"/>
      <c r="E1854" s="74"/>
      <c r="F1854" s="76"/>
      <c r="G1854" s="114"/>
      <c r="H1854" s="121"/>
    </row>
    <row r="1855" spans="1:8" ht="30" customHeight="1" x14ac:dyDescent="0.5">
      <c r="A1855" s="73"/>
      <c r="B1855" s="92"/>
      <c r="C1855" s="97"/>
      <c r="D1855" s="100"/>
      <c r="E1855" s="74"/>
      <c r="F1855" s="76"/>
      <c r="G1855" s="114"/>
      <c r="H1855" s="121"/>
    </row>
    <row r="1856" spans="1:8" ht="30" customHeight="1" x14ac:dyDescent="0.5">
      <c r="A1856" s="73"/>
      <c r="B1856" s="92"/>
      <c r="C1856" s="97"/>
      <c r="D1856" s="100"/>
      <c r="E1856" s="74"/>
      <c r="F1856" s="76"/>
      <c r="G1856" s="114"/>
      <c r="H1856" s="121"/>
    </row>
    <row r="1857" spans="1:8" ht="30" customHeight="1" x14ac:dyDescent="0.5">
      <c r="A1857" s="73"/>
      <c r="B1857" s="92"/>
      <c r="C1857" s="97"/>
      <c r="D1857" s="100"/>
      <c r="E1857" s="74"/>
      <c r="F1857" s="76"/>
      <c r="G1857" s="116" t="s">
        <v>1131</v>
      </c>
      <c r="H1857" s="121"/>
    </row>
    <row r="1858" spans="1:8" ht="30" customHeight="1" x14ac:dyDescent="0.5">
      <c r="A1858" s="73"/>
      <c r="B1858" s="92"/>
      <c r="C1858" s="97"/>
      <c r="D1858" s="100"/>
      <c r="E1858" s="74"/>
      <c r="F1858" s="76"/>
      <c r="G1858" s="114" t="s">
        <v>1131</v>
      </c>
      <c r="H1858" s="121"/>
    </row>
    <row r="1859" spans="1:8" ht="30" customHeight="1" x14ac:dyDescent="0.5">
      <c r="A1859" s="73"/>
      <c r="B1859" s="92"/>
      <c r="C1859" s="97"/>
      <c r="D1859" s="100"/>
      <c r="E1859" s="74"/>
      <c r="F1859" s="76"/>
      <c r="G1859" s="116" t="s">
        <v>1131</v>
      </c>
      <c r="H1859" s="121"/>
    </row>
    <row r="1860" spans="1:8" ht="30" customHeight="1" x14ac:dyDescent="0.5">
      <c r="A1860" s="73"/>
      <c r="B1860" s="92"/>
      <c r="C1860" s="97"/>
      <c r="D1860" s="100"/>
      <c r="E1860" s="74"/>
      <c r="F1860" s="76"/>
      <c r="G1860" s="114" t="s">
        <v>1131</v>
      </c>
      <c r="H1860" s="121"/>
    </row>
    <row r="1861" spans="1:8" ht="30" customHeight="1" x14ac:dyDescent="0.5">
      <c r="A1861" s="73"/>
      <c r="B1861" s="92"/>
      <c r="C1861" s="97"/>
      <c r="D1861" s="100"/>
      <c r="E1861" s="74"/>
      <c r="F1861" s="76"/>
      <c r="G1861" s="114" t="s">
        <v>1131</v>
      </c>
      <c r="H1861" s="121"/>
    </row>
    <row r="1862" spans="1:8" ht="30" customHeight="1" x14ac:dyDescent="0.5">
      <c r="A1862" s="73"/>
      <c r="B1862" s="92"/>
      <c r="C1862" s="97"/>
      <c r="D1862" s="100"/>
      <c r="E1862" s="74"/>
      <c r="F1862" s="76"/>
      <c r="G1862" s="114" t="s">
        <v>1131</v>
      </c>
      <c r="H1862" s="121"/>
    </row>
    <row r="1863" spans="1:8" ht="30" customHeight="1" x14ac:dyDescent="0.5">
      <c r="A1863" s="73"/>
      <c r="B1863" s="92"/>
      <c r="C1863" s="97"/>
      <c r="D1863" s="100"/>
      <c r="E1863" s="74"/>
      <c r="F1863" s="76"/>
      <c r="G1863" s="114"/>
      <c r="H1863" s="121"/>
    </row>
    <row r="1864" spans="1:8" ht="30" customHeight="1" x14ac:dyDescent="0.5">
      <c r="A1864" s="73"/>
      <c r="B1864" s="92"/>
      <c r="C1864" s="97"/>
      <c r="D1864" s="100"/>
      <c r="E1864" s="74"/>
      <c r="F1864" s="76"/>
      <c r="G1864" s="114"/>
      <c r="H1864" s="121"/>
    </row>
    <row r="1865" spans="1:8" ht="30" customHeight="1" x14ac:dyDescent="0.5">
      <c r="A1865" s="73"/>
      <c r="B1865" s="92"/>
      <c r="C1865" s="97"/>
      <c r="D1865" s="100"/>
      <c r="E1865" s="74"/>
      <c r="F1865" s="76"/>
      <c r="G1865" s="114"/>
      <c r="H1865" s="121"/>
    </row>
    <row r="1866" spans="1:8" ht="30" customHeight="1" x14ac:dyDescent="0.5">
      <c r="A1866" s="73"/>
      <c r="B1866" s="92"/>
      <c r="C1866" s="97"/>
      <c r="D1866" s="100"/>
      <c r="E1866" s="74"/>
      <c r="F1866" s="76"/>
      <c r="G1866" s="114"/>
      <c r="H1866" s="121"/>
    </row>
    <row r="1867" spans="1:8" ht="30" customHeight="1" x14ac:dyDescent="0.5">
      <c r="A1867" s="73"/>
      <c r="B1867" s="92"/>
      <c r="C1867" s="97"/>
      <c r="D1867" s="100"/>
      <c r="E1867" s="74"/>
      <c r="F1867" s="76"/>
      <c r="G1867" s="114"/>
      <c r="H1867" s="121"/>
    </row>
    <row r="1868" spans="1:8" ht="30" customHeight="1" x14ac:dyDescent="0.5">
      <c r="A1868" s="73"/>
      <c r="B1868" s="92"/>
      <c r="C1868" s="97"/>
      <c r="D1868" s="100"/>
      <c r="E1868" s="74"/>
      <c r="F1868" s="115"/>
      <c r="G1868" s="116"/>
      <c r="H1868" s="122"/>
    </row>
    <row r="1869" spans="1:8" ht="30" customHeight="1" x14ac:dyDescent="0.5">
      <c r="A1869" s="73"/>
      <c r="B1869" s="92"/>
      <c r="C1869" s="97"/>
      <c r="D1869" s="100"/>
      <c r="E1869" s="74"/>
      <c r="F1869" s="76"/>
      <c r="G1869" s="114"/>
      <c r="H1869" s="121"/>
    </row>
    <row r="1870" spans="1:8" ht="30" customHeight="1" x14ac:dyDescent="0.5">
      <c r="A1870" s="73"/>
      <c r="B1870" s="92"/>
      <c r="C1870" s="97"/>
      <c r="D1870" s="100"/>
      <c r="E1870" s="74"/>
      <c r="F1870" s="76"/>
      <c r="G1870" s="114"/>
      <c r="H1870" s="121"/>
    </row>
    <row r="1871" spans="1:8" ht="30" customHeight="1" x14ac:dyDescent="0.5">
      <c r="A1871" s="73"/>
      <c r="B1871" s="92"/>
      <c r="C1871" s="97"/>
      <c r="D1871" s="100"/>
      <c r="E1871" s="74"/>
      <c r="F1871" s="76"/>
      <c r="G1871" s="114"/>
      <c r="H1871" s="121"/>
    </row>
    <row r="1872" spans="1:8" ht="30" customHeight="1" x14ac:dyDescent="0.5">
      <c r="A1872" s="73"/>
      <c r="B1872" s="92"/>
      <c r="C1872" s="97"/>
      <c r="D1872" s="100"/>
      <c r="E1872" s="74"/>
      <c r="F1872" s="76"/>
      <c r="G1872" s="114"/>
      <c r="H1872" s="121"/>
    </row>
    <row r="1873" spans="1:9" ht="30" customHeight="1" x14ac:dyDescent="0.5">
      <c r="A1873" s="73"/>
      <c r="B1873" s="92"/>
      <c r="C1873" s="97"/>
      <c r="D1873" s="100"/>
      <c r="E1873" s="75"/>
      <c r="F1873" s="76"/>
      <c r="G1873" s="77"/>
      <c r="H1873" s="121"/>
    </row>
    <row r="1874" spans="1:9" ht="30" customHeight="1" x14ac:dyDescent="0.5">
      <c r="A1874" s="73"/>
      <c r="B1874" s="92"/>
      <c r="C1874" s="97"/>
      <c r="D1874" s="100"/>
      <c r="E1874" s="75"/>
      <c r="F1874" s="76"/>
      <c r="G1874" s="77"/>
      <c r="H1874" s="121"/>
    </row>
    <row r="1875" spans="1:9" ht="30" customHeight="1" x14ac:dyDescent="0.5">
      <c r="A1875" s="73"/>
      <c r="B1875" s="92"/>
      <c r="C1875" s="97"/>
      <c r="D1875" s="100"/>
      <c r="E1875" s="75"/>
      <c r="F1875" s="76"/>
      <c r="G1875" s="77"/>
      <c r="H1875" s="121"/>
    </row>
    <row r="1876" spans="1:9" ht="30" customHeight="1" x14ac:dyDescent="0.5">
      <c r="A1876" s="73"/>
      <c r="B1876" s="92"/>
      <c r="C1876" s="97"/>
      <c r="D1876" s="100"/>
      <c r="E1876" s="75"/>
      <c r="F1876" s="76"/>
      <c r="G1876" s="77"/>
      <c r="H1876" s="121"/>
    </row>
    <row r="1877" spans="1:9" ht="30" customHeight="1" x14ac:dyDescent="0.4">
      <c r="A1877" s="71"/>
      <c r="B1877" s="93"/>
      <c r="C1877" s="98"/>
      <c r="D1877" s="101"/>
      <c r="E1877" s="72"/>
      <c r="F1877" s="76"/>
      <c r="G1877" s="77"/>
      <c r="H1877" s="121"/>
    </row>
    <row r="1878" spans="1:9" ht="30" customHeight="1" x14ac:dyDescent="0.4">
      <c r="A1878" s="71"/>
      <c r="B1878" s="93"/>
      <c r="C1878" s="98"/>
      <c r="D1878" s="101"/>
      <c r="E1878" s="72"/>
      <c r="F1878" s="76"/>
      <c r="G1878" s="77"/>
      <c r="H1878" s="121"/>
    </row>
    <row r="1879" spans="1:9" ht="30" customHeight="1" x14ac:dyDescent="0.4">
      <c r="A1879" s="71"/>
      <c r="B1879" s="93"/>
      <c r="C1879" s="98"/>
      <c r="D1879" s="101"/>
      <c r="E1879" s="72"/>
      <c r="F1879" s="76"/>
      <c r="G1879" s="77"/>
      <c r="H1879" s="121"/>
    </row>
    <row r="1880" spans="1:9" ht="30" customHeight="1" x14ac:dyDescent="0.4">
      <c r="A1880" s="71"/>
      <c r="B1880" s="93"/>
      <c r="C1880" s="98"/>
      <c r="D1880" s="101"/>
      <c r="E1880" s="72"/>
      <c r="F1880" s="76"/>
      <c r="G1880" s="77"/>
      <c r="H1880" s="121"/>
    </row>
    <row r="1881" spans="1:9" ht="30" customHeight="1" x14ac:dyDescent="0.4">
      <c r="A1881" s="71"/>
      <c r="B1881" s="94"/>
      <c r="C1881" s="94"/>
      <c r="D1881" s="101"/>
      <c r="E1881" s="72"/>
      <c r="F1881" s="76"/>
      <c r="G1881" s="77"/>
      <c r="H1881" s="121"/>
    </row>
    <row r="1882" spans="1:9" ht="30" customHeight="1" x14ac:dyDescent="0.4">
      <c r="A1882" s="71"/>
      <c r="B1882" s="94"/>
      <c r="C1882" s="94"/>
      <c r="D1882" s="101"/>
      <c r="E1882" s="72"/>
      <c r="F1882" s="76"/>
      <c r="G1882" s="77"/>
      <c r="H1882" s="121"/>
    </row>
    <row r="1883" spans="1:9" ht="30" customHeight="1" x14ac:dyDescent="0.4">
      <c r="A1883" s="79"/>
      <c r="B1883" s="95"/>
      <c r="C1883" s="95"/>
      <c r="D1883" s="102"/>
      <c r="E1883" s="80"/>
      <c r="F1883" s="81"/>
      <c r="G1883" s="82"/>
      <c r="H1883" s="123"/>
    </row>
    <row r="1884" spans="1:9" s="65" customFormat="1" ht="30" customHeight="1" x14ac:dyDescent="0.4">
      <c r="A1884" s="83"/>
      <c r="B1884" s="96"/>
      <c r="C1884" s="96"/>
      <c r="D1884" s="96"/>
      <c r="E1884" s="84"/>
      <c r="F1884" s="82"/>
      <c r="G1884" s="82"/>
      <c r="H1884" s="124"/>
    </row>
    <row r="1885" spans="1:9" ht="38.25" customHeight="1" x14ac:dyDescent="0.25">
      <c r="A1885" s="157" t="s">
        <v>360</v>
      </c>
      <c r="B1885" s="157"/>
      <c r="C1885" s="157"/>
      <c r="D1885" s="157"/>
      <c r="E1885" s="157"/>
      <c r="F1885" s="157"/>
      <c r="G1885" s="157"/>
      <c r="H1885" s="157"/>
    </row>
    <row r="1886" spans="1:9" ht="134.25" customHeight="1" x14ac:dyDescent="0.25">
      <c r="A1886" s="158" t="s">
        <v>1635</v>
      </c>
      <c r="B1886" s="158"/>
      <c r="C1886" s="158"/>
      <c r="D1886" s="158"/>
      <c r="E1886" s="158"/>
      <c r="F1886" s="158"/>
      <c r="G1886" s="158"/>
      <c r="H1886" s="158"/>
      <c r="I1886" s="68"/>
    </row>
    <row r="1887" spans="1:9" ht="41.25" customHeight="1" x14ac:dyDescent="0.9">
      <c r="A1887" s="78" t="s">
        <v>76</v>
      </c>
    </row>
    <row r="1888" spans="1:9" ht="37.5" customHeight="1" x14ac:dyDescent="0.7">
      <c r="A1888" s="159" t="s">
        <v>1552</v>
      </c>
      <c r="B1888" s="159"/>
      <c r="C1888" s="159"/>
      <c r="D1888" s="159"/>
      <c r="E1888" s="159"/>
      <c r="F1888" s="159"/>
      <c r="G1888" s="159"/>
      <c r="H1888" s="159"/>
    </row>
    <row r="1889" spans="1:8" ht="18.75" customHeight="1" x14ac:dyDescent="0.4"/>
    <row r="1890" spans="1:8" ht="55.5" customHeight="1" x14ac:dyDescent="0.25">
      <c r="A1890" s="160" t="s">
        <v>1637</v>
      </c>
      <c r="B1890" s="160"/>
      <c r="C1890" s="160"/>
      <c r="D1890" s="160"/>
      <c r="E1890" s="160"/>
      <c r="F1890" s="160"/>
      <c r="G1890" s="160"/>
      <c r="H1890" s="160"/>
    </row>
    <row r="1892" spans="1:8" ht="30" customHeight="1" x14ac:dyDescent="0.4">
      <c r="A1892" s="69" t="s">
        <v>357</v>
      </c>
      <c r="B1892" s="91" t="s">
        <v>267</v>
      </c>
      <c r="C1892" s="91" t="s">
        <v>721</v>
      </c>
      <c r="D1892" s="99" t="s">
        <v>358</v>
      </c>
      <c r="E1892" s="70" t="s">
        <v>359</v>
      </c>
      <c r="F1892" s="161" t="s">
        <v>256</v>
      </c>
      <c r="G1892" s="161"/>
      <c r="H1892" s="161"/>
    </row>
    <row r="1893" spans="1:8" ht="30" customHeight="1" x14ac:dyDescent="0.5">
      <c r="A1893" s="73" t="str">
        <f>'Master Book'!E404</f>
        <v xml:space="preserve">Fill Valve Auto / Pressure Reducing </v>
      </c>
      <c r="B1893" s="92">
        <f>'Master Book'!H404</f>
        <v>707.35328820116058</v>
      </c>
      <c r="C1893" s="97">
        <f>'Master Book'!I404</f>
        <v>553.21885880077366</v>
      </c>
      <c r="D1893" s="100">
        <f>'Master Book'!J404</f>
        <v>470.23602998065758</v>
      </c>
      <c r="E1893" s="74">
        <f>'Master Book'!D404</f>
        <v>14101</v>
      </c>
      <c r="F1893" s="76">
        <f>'Master Book'!F404</f>
        <v>0.75</v>
      </c>
      <c r="G1893" s="114" t="s">
        <v>1131</v>
      </c>
      <c r="H1893" s="121">
        <f>'Master Book'!P404</f>
        <v>60</v>
      </c>
    </row>
    <row r="1894" spans="1:8" ht="30" customHeight="1" x14ac:dyDescent="0.5">
      <c r="A1894" s="73" t="str">
        <f>'Master Book'!E405</f>
        <v>Repl Temp &amp; Press Gauge on Boiler</v>
      </c>
      <c r="B1894" s="92">
        <f>'Master Book'!H405</f>
        <v>571.5688588007738</v>
      </c>
      <c r="C1894" s="97">
        <f>'Master Book'!I405</f>
        <v>448.81257253384916</v>
      </c>
      <c r="D1894" s="100">
        <f>'Master Book'!J405</f>
        <v>381.49068665377177</v>
      </c>
      <c r="E1894" s="74">
        <f>'Master Book'!D405</f>
        <v>14102</v>
      </c>
      <c r="F1894" s="76">
        <f>'Master Book'!F405</f>
        <v>0.5</v>
      </c>
      <c r="G1894" s="114" t="s">
        <v>1131</v>
      </c>
      <c r="H1894" s="121">
        <f>'Master Book'!P405</f>
        <v>40</v>
      </c>
    </row>
    <row r="1895" spans="1:8" ht="30" customHeight="1" x14ac:dyDescent="0.5">
      <c r="A1895" s="73" t="str">
        <f>'Master Book'!E406</f>
        <v>Replace  1/2" Backflow Preventor  "daul check with vent"</v>
      </c>
      <c r="B1895" s="92">
        <f>'Master Book'!H406</f>
        <v>787.7657882011606</v>
      </c>
      <c r="C1895" s="97">
        <f>'Master Book'!I406</f>
        <v>613.6313588007738</v>
      </c>
      <c r="D1895" s="100">
        <f>'Master Book'!J406</f>
        <v>521.58665498065773</v>
      </c>
      <c r="E1895" s="74">
        <f>'Master Book'!D406</f>
        <v>14103</v>
      </c>
      <c r="F1895" s="76">
        <f>'Master Book'!F406</f>
        <v>0.75</v>
      </c>
      <c r="G1895" s="114" t="s">
        <v>1131</v>
      </c>
      <c r="H1895" s="121">
        <f>'Master Book'!P406</f>
        <v>65</v>
      </c>
    </row>
    <row r="1896" spans="1:8" ht="30" customHeight="1" x14ac:dyDescent="0.5">
      <c r="A1896" s="73" t="str">
        <f>'Master Book'!E407</f>
        <v>Drain down and refill - Per Floor</v>
      </c>
      <c r="B1896" s="92">
        <f>'Master Book'!H407</f>
        <v>616.53771760154746</v>
      </c>
      <c r="C1896" s="97">
        <f>'Master Book'!I407</f>
        <v>411.0251450676983</v>
      </c>
      <c r="D1896" s="100">
        <f>'Master Book'!J407</f>
        <v>349.37137330754354</v>
      </c>
      <c r="E1896" s="74">
        <f>'Master Book'!D407</f>
        <v>14104</v>
      </c>
      <c r="F1896" s="76">
        <f>'Master Book'!F407</f>
        <v>1</v>
      </c>
      <c r="G1896" s="114" t="s">
        <v>1131</v>
      </c>
      <c r="H1896" s="121">
        <f>'Master Book'!P407</f>
        <v>0</v>
      </c>
    </row>
    <row r="1897" spans="1:8" ht="30" customHeight="1" x14ac:dyDescent="0.5">
      <c r="A1897" s="73" t="str">
        <f>'Master Book'!E408</f>
        <v>Air Vent Water: 1/8" Air Vent #67</v>
      </c>
      <c r="B1897" s="92">
        <f>'Master Book'!H408</f>
        <v>215.12442940038687</v>
      </c>
      <c r="C1897" s="97">
        <f>'Master Book'!I408</f>
        <v>163.74628626692459</v>
      </c>
      <c r="D1897" s="100">
        <f>'Master Book'!J408</f>
        <v>139.18434332688588</v>
      </c>
      <c r="E1897" s="74">
        <f>'Master Book'!D408</f>
        <v>14105</v>
      </c>
      <c r="F1897" s="76">
        <f>'Master Book'!F408</f>
        <v>0.25</v>
      </c>
      <c r="G1897" s="114" t="s">
        <v>1131</v>
      </c>
      <c r="H1897" s="121">
        <f>'Master Book'!P408</f>
        <v>12</v>
      </c>
    </row>
    <row r="1898" spans="1:8" ht="30" customHeight="1" x14ac:dyDescent="0.5">
      <c r="A1898" s="73" t="str">
        <f>'Master Book'!E409</f>
        <v>Air Vent Steam: 1/8" Air Vent adjustable 1A</v>
      </c>
      <c r="B1898" s="92">
        <f>'Master Book'!H409</f>
        <v>306.60942940038683</v>
      </c>
      <c r="C1898" s="97">
        <f>'Master Book'!I409</f>
        <v>255.23128626692457</v>
      </c>
      <c r="D1898" s="100">
        <f>'Master Book'!J409</f>
        <v>216.94659332688587</v>
      </c>
      <c r="E1898" s="74">
        <f>'Master Book'!D409</f>
        <v>14106</v>
      </c>
      <c r="F1898" s="76">
        <f>'Master Book'!F409</f>
        <v>0.25</v>
      </c>
      <c r="G1898" s="114" t="s">
        <v>1131</v>
      </c>
      <c r="H1898" s="121">
        <f>'Master Book'!P409</f>
        <v>30</v>
      </c>
    </row>
    <row r="1899" spans="1:8" ht="30" customHeight="1" x14ac:dyDescent="0.5">
      <c r="A1899" s="73" t="str">
        <f>'Master Book'!E410</f>
        <v>Air Vent Steam: 1/2-3/4" Main Air Vent #74</v>
      </c>
      <c r="B1899" s="92">
        <f>'Master Book'!H410</f>
        <v>541.9719294003869</v>
      </c>
      <c r="C1899" s="97">
        <f>'Master Book'!I410</f>
        <v>490.59378626692455</v>
      </c>
      <c r="D1899" s="100">
        <f>'Master Book'!J410</f>
        <v>417.00471832688584</v>
      </c>
      <c r="E1899" s="74">
        <f>'Master Book'!D410</f>
        <v>14107</v>
      </c>
      <c r="F1899" s="76">
        <f>'Master Book'!F410</f>
        <v>0.25</v>
      </c>
      <c r="G1899" s="114" t="s">
        <v>1131</v>
      </c>
      <c r="H1899" s="121">
        <f>'Master Book'!P410</f>
        <v>95</v>
      </c>
    </row>
    <row r="1900" spans="1:8" ht="30" customHeight="1" x14ac:dyDescent="0.5">
      <c r="A1900" s="73" t="str">
        <f>'Master Book'!E411</f>
        <v>Air Vent Water: 1/8" manual key vent</v>
      </c>
      <c r="B1900" s="92">
        <f>'Master Book'!H411</f>
        <v>186.46442940038685</v>
      </c>
      <c r="C1900" s="97">
        <f>'Master Book'!I411</f>
        <v>135.08628626692456</v>
      </c>
      <c r="D1900" s="100">
        <f>'Master Book'!J411</f>
        <v>114.82334332688588</v>
      </c>
      <c r="E1900" s="74">
        <f>'Master Book'!D411</f>
        <v>14108</v>
      </c>
      <c r="F1900" s="76">
        <f>'Master Book'!F411</f>
        <v>0.25</v>
      </c>
      <c r="G1900" s="114" t="s">
        <v>1131</v>
      </c>
      <c r="H1900" s="121">
        <f>'Master Book'!P411</f>
        <v>4</v>
      </c>
    </row>
    <row r="1901" spans="1:8" ht="30" customHeight="1" x14ac:dyDescent="0.5">
      <c r="A1901" s="73" t="str">
        <f>'Master Book'!E412</f>
        <v>Replace Boiler Drain</v>
      </c>
      <c r="B1901" s="92">
        <f>'Master Book'!H412</f>
        <v>513.8824838007738</v>
      </c>
      <c r="C1901" s="97">
        <f>'Master Book'!I412</f>
        <v>391.12619753384917</v>
      </c>
      <c r="D1901" s="100">
        <f>'Master Book'!J412</f>
        <v>332.45726790377176</v>
      </c>
      <c r="E1901" s="74">
        <f>'Master Book'!D412</f>
        <v>14109</v>
      </c>
      <c r="F1901" s="76">
        <f>'Master Book'!F412</f>
        <v>0.5</v>
      </c>
      <c r="G1901" s="114" t="s">
        <v>1131</v>
      </c>
      <c r="H1901" s="121">
        <f>'Master Book'!P412</f>
        <v>28.65</v>
      </c>
    </row>
    <row r="1902" spans="1:8" ht="30" customHeight="1" x14ac:dyDescent="0.5">
      <c r="A1902" s="73" t="str">
        <f>'Master Book'!E413</f>
        <v>50 PSI Pressure Relief Valve</v>
      </c>
      <c r="B1902" s="92">
        <f>'Master Book'!H413</f>
        <v>1209.3440764023212</v>
      </c>
      <c r="C1902" s="97">
        <f>'Master Book'!I413</f>
        <v>881.07521760154748</v>
      </c>
      <c r="D1902" s="100">
        <f>'Master Book'!J413</f>
        <v>748.91393496131536</v>
      </c>
      <c r="E1902" s="74">
        <f>'Master Book'!D413</f>
        <v>14110</v>
      </c>
      <c r="F1902" s="76">
        <f>'Master Book'!F413</f>
        <v>1.5</v>
      </c>
      <c r="G1902" s="114" t="s">
        <v>1131</v>
      </c>
      <c r="H1902" s="121">
        <f>'Master Book'!P413</f>
        <v>55</v>
      </c>
    </row>
    <row r="1903" spans="1:8" ht="30" customHeight="1" x14ac:dyDescent="0.5">
      <c r="A1903" s="73" t="str">
        <f>'Master Book'!E414</f>
        <v>Steam water feed  Hydro Level VXT24/120</v>
      </c>
      <c r="B1903" s="92">
        <f>'Master Book'!H414</f>
        <v>1865.7629352030949</v>
      </c>
      <c r="C1903" s="97">
        <f>'Master Book'!I414</f>
        <v>1434.7377901353966</v>
      </c>
      <c r="D1903" s="100">
        <f>'Master Book'!J414</f>
        <v>1219.527121615087</v>
      </c>
      <c r="E1903" s="74">
        <f>'Master Book'!D414</f>
        <v>14111</v>
      </c>
      <c r="F1903" s="76">
        <f>'Master Book'!F414</f>
        <v>2</v>
      </c>
      <c r="G1903" s="114" t="s">
        <v>1131</v>
      </c>
      <c r="H1903" s="121">
        <f>'Master Book'!P414</f>
        <v>275</v>
      </c>
    </row>
    <row r="1904" spans="1:8" ht="30" customHeight="1" x14ac:dyDescent="0.5">
      <c r="A1904" s="73" t="str">
        <f>'Master Book'!E415</f>
        <v>Clean cutoff probe</v>
      </c>
      <c r="B1904" s="92">
        <f>'Master Book'!H415</f>
        <v>522.40328820116065</v>
      </c>
      <c r="C1904" s="97">
        <f>'Master Book'!I415</f>
        <v>348.26885880077373</v>
      </c>
      <c r="D1904" s="100">
        <f>'Master Book'!J415</f>
        <v>296.02852998065765</v>
      </c>
      <c r="E1904" s="74">
        <f>'Master Book'!D415</f>
        <v>14112</v>
      </c>
      <c r="F1904" s="76">
        <f>'Master Book'!F415</f>
        <v>0.75</v>
      </c>
      <c r="G1904" s="114" t="s">
        <v>1131</v>
      </c>
      <c r="H1904" s="121">
        <f>'Master Book'!P415</f>
        <v>0</v>
      </c>
    </row>
    <row r="1905" spans="1:8" ht="30" customHeight="1" x14ac:dyDescent="0.5">
      <c r="A1905" s="73" t="str">
        <f>'Master Book'!E416</f>
        <v>Purge radiators (each)</v>
      </c>
      <c r="B1905" s="92">
        <f>'Master Book'!H416</f>
        <v>214.13442940038686</v>
      </c>
      <c r="C1905" s="97">
        <f>'Master Book'!I416</f>
        <v>142.75628626692458</v>
      </c>
      <c r="D1905" s="100">
        <f>'Master Book'!J416</f>
        <v>121.34284332688588</v>
      </c>
      <c r="E1905" s="74">
        <f>'Master Book'!D416</f>
        <v>14113</v>
      </c>
      <c r="F1905" s="76">
        <f>'Master Book'!F416</f>
        <v>0.25</v>
      </c>
      <c r="G1905" s="114" t="s">
        <v>1131</v>
      </c>
      <c r="H1905" s="121">
        <f>'Master Book'!P416</f>
        <v>0</v>
      </c>
    </row>
    <row r="1906" spans="1:8" ht="30" customHeight="1" x14ac:dyDescent="0.5">
      <c r="A1906" s="73"/>
      <c r="B1906" s="92"/>
      <c r="C1906" s="97"/>
      <c r="D1906" s="100"/>
      <c r="E1906" s="74"/>
      <c r="F1906" s="76"/>
      <c r="G1906" s="114"/>
      <c r="H1906" s="121"/>
    </row>
    <row r="1907" spans="1:8" ht="30" customHeight="1" x14ac:dyDescent="0.5">
      <c r="A1907" s="73"/>
      <c r="B1907" s="92"/>
      <c r="C1907" s="97"/>
      <c r="D1907" s="100"/>
      <c r="E1907" s="74"/>
      <c r="F1907" s="76"/>
      <c r="G1907" s="114"/>
      <c r="H1907" s="121"/>
    </row>
    <row r="1908" spans="1:8" ht="30" customHeight="1" x14ac:dyDescent="0.5">
      <c r="A1908" s="73"/>
      <c r="B1908" s="92"/>
      <c r="C1908" s="97"/>
      <c r="D1908" s="100"/>
      <c r="E1908" s="74"/>
      <c r="F1908" s="76"/>
      <c r="G1908" s="114"/>
      <c r="H1908" s="121"/>
    </row>
    <row r="1909" spans="1:8" ht="30" customHeight="1" x14ac:dyDescent="0.5">
      <c r="A1909" s="73"/>
      <c r="B1909" s="92"/>
      <c r="C1909" s="97"/>
      <c r="D1909" s="100"/>
      <c r="E1909" s="74"/>
      <c r="F1909" s="76"/>
      <c r="G1909" s="114"/>
      <c r="H1909" s="121"/>
    </row>
    <row r="1910" spans="1:8" ht="30" customHeight="1" x14ac:dyDescent="0.5">
      <c r="A1910" s="73"/>
      <c r="B1910" s="92"/>
      <c r="C1910" s="97"/>
      <c r="D1910" s="100"/>
      <c r="E1910" s="74"/>
      <c r="F1910" s="76"/>
      <c r="G1910" s="114"/>
      <c r="H1910" s="121"/>
    </row>
    <row r="1911" spans="1:8" ht="30" customHeight="1" x14ac:dyDescent="0.5">
      <c r="A1911" s="73"/>
      <c r="B1911" s="92"/>
      <c r="C1911" s="97"/>
      <c r="D1911" s="100"/>
      <c r="E1911" s="74"/>
      <c r="F1911" s="76"/>
      <c r="G1911" s="114"/>
      <c r="H1911" s="121"/>
    </row>
    <row r="1912" spans="1:8" ht="30" customHeight="1" x14ac:dyDescent="0.5">
      <c r="A1912" s="73"/>
      <c r="B1912" s="92"/>
      <c r="C1912" s="97"/>
      <c r="D1912" s="100"/>
      <c r="E1912" s="74"/>
      <c r="F1912" s="76"/>
      <c r="G1912" s="114"/>
      <c r="H1912" s="121"/>
    </row>
    <row r="1913" spans="1:8" ht="30" customHeight="1" x14ac:dyDescent="0.5">
      <c r="A1913" s="73"/>
      <c r="B1913" s="92"/>
      <c r="C1913" s="97"/>
      <c r="D1913" s="100"/>
      <c r="E1913" s="74"/>
      <c r="F1913" s="76"/>
      <c r="G1913" s="114"/>
      <c r="H1913" s="121"/>
    </row>
    <row r="1914" spans="1:8" ht="30" customHeight="1" x14ac:dyDescent="0.5">
      <c r="A1914" s="73"/>
      <c r="B1914" s="92"/>
      <c r="C1914" s="97"/>
      <c r="D1914" s="100"/>
      <c r="E1914" s="74"/>
      <c r="F1914" s="76"/>
      <c r="G1914" s="114"/>
      <c r="H1914" s="121"/>
    </row>
    <row r="1915" spans="1:8" ht="30" customHeight="1" x14ac:dyDescent="0.5">
      <c r="A1915" s="73"/>
      <c r="B1915" s="92"/>
      <c r="C1915" s="97"/>
      <c r="D1915" s="100"/>
      <c r="E1915" s="74"/>
      <c r="F1915" s="76"/>
      <c r="G1915" s="114"/>
      <c r="H1915" s="121"/>
    </row>
    <row r="1916" spans="1:8" ht="30" customHeight="1" x14ac:dyDescent="0.5">
      <c r="A1916" s="73"/>
      <c r="B1916" s="92"/>
      <c r="C1916" s="97"/>
      <c r="D1916" s="100"/>
      <c r="E1916" s="74"/>
      <c r="F1916" s="76"/>
      <c r="G1916" s="114"/>
      <c r="H1916" s="121"/>
    </row>
    <row r="1917" spans="1:8" ht="30" customHeight="1" x14ac:dyDescent="0.5">
      <c r="A1917" s="73"/>
      <c r="B1917" s="92"/>
      <c r="C1917" s="97"/>
      <c r="D1917" s="100"/>
      <c r="E1917" s="74"/>
      <c r="F1917" s="76"/>
      <c r="G1917" s="114"/>
      <c r="H1917" s="121"/>
    </row>
    <row r="1918" spans="1:8" ht="30" customHeight="1" x14ac:dyDescent="0.5">
      <c r="A1918" s="73"/>
      <c r="B1918" s="92"/>
      <c r="C1918" s="97"/>
      <c r="D1918" s="100"/>
      <c r="E1918" s="74"/>
      <c r="F1918" s="76"/>
      <c r="G1918" s="114"/>
      <c r="H1918" s="121"/>
    </row>
    <row r="1919" spans="1:8" ht="30" customHeight="1" x14ac:dyDescent="0.5">
      <c r="A1919" s="73"/>
      <c r="B1919" s="92"/>
      <c r="C1919" s="97"/>
      <c r="D1919" s="100"/>
      <c r="E1919" s="74"/>
      <c r="F1919" s="76"/>
      <c r="G1919" s="77"/>
      <c r="H1919" s="121"/>
    </row>
    <row r="1920" spans="1:8" ht="30" customHeight="1" x14ac:dyDescent="0.5">
      <c r="A1920" s="73"/>
      <c r="B1920" s="92"/>
      <c r="C1920" s="97"/>
      <c r="D1920" s="100"/>
      <c r="E1920" s="74"/>
      <c r="F1920" s="76"/>
      <c r="G1920" s="77"/>
      <c r="H1920" s="121"/>
    </row>
    <row r="1921" spans="1:9" ht="30" customHeight="1" x14ac:dyDescent="0.5">
      <c r="A1921" s="73"/>
      <c r="B1921" s="92"/>
      <c r="C1921" s="97"/>
      <c r="D1921" s="100"/>
      <c r="E1921" s="75"/>
      <c r="F1921" s="76"/>
      <c r="G1921" s="77"/>
      <c r="H1921" s="121"/>
    </row>
    <row r="1922" spans="1:9" ht="30" customHeight="1" x14ac:dyDescent="0.5">
      <c r="A1922" s="73"/>
      <c r="B1922" s="92"/>
      <c r="C1922" s="97"/>
      <c r="D1922" s="100"/>
      <c r="E1922" s="75"/>
      <c r="F1922" s="76"/>
      <c r="G1922" s="77"/>
      <c r="H1922" s="121"/>
    </row>
    <row r="1923" spans="1:9" ht="30" customHeight="1" x14ac:dyDescent="0.4">
      <c r="A1923" s="71"/>
      <c r="B1923" s="93"/>
      <c r="C1923" s="98"/>
      <c r="D1923" s="101"/>
      <c r="E1923" s="72"/>
      <c r="F1923" s="76"/>
      <c r="G1923" s="77"/>
      <c r="H1923" s="121"/>
    </row>
    <row r="1924" spans="1:9" ht="30" customHeight="1" x14ac:dyDescent="0.4">
      <c r="A1924" s="71"/>
      <c r="B1924" s="93"/>
      <c r="C1924" s="98"/>
      <c r="D1924" s="101"/>
      <c r="E1924" s="72"/>
      <c r="F1924" s="76"/>
      <c r="G1924" s="77"/>
      <c r="H1924" s="121"/>
    </row>
    <row r="1925" spans="1:9" ht="30" customHeight="1" x14ac:dyDescent="0.4">
      <c r="A1925" s="71"/>
      <c r="B1925" s="93"/>
      <c r="C1925" s="98"/>
      <c r="D1925" s="101"/>
      <c r="E1925" s="72"/>
      <c r="F1925" s="76"/>
      <c r="G1925" s="77"/>
      <c r="H1925" s="121"/>
    </row>
    <row r="1926" spans="1:9" ht="30" customHeight="1" x14ac:dyDescent="0.4">
      <c r="A1926" s="71"/>
      <c r="B1926" s="93"/>
      <c r="C1926" s="98"/>
      <c r="D1926" s="101"/>
      <c r="E1926" s="72"/>
      <c r="F1926" s="76"/>
      <c r="G1926" s="77"/>
      <c r="H1926" s="121"/>
    </row>
    <row r="1927" spans="1:9" ht="30" customHeight="1" x14ac:dyDescent="0.4">
      <c r="A1927" s="71"/>
      <c r="B1927" s="94"/>
      <c r="C1927" s="94"/>
      <c r="D1927" s="101"/>
      <c r="E1927" s="72"/>
      <c r="F1927" s="76"/>
      <c r="G1927" s="77"/>
      <c r="H1927" s="121"/>
    </row>
    <row r="1928" spans="1:9" ht="30" customHeight="1" x14ac:dyDescent="0.4">
      <c r="A1928" s="71"/>
      <c r="B1928" s="94"/>
      <c r="C1928" s="94"/>
      <c r="D1928" s="101"/>
      <c r="E1928" s="72"/>
      <c r="F1928" s="76"/>
      <c r="G1928" s="77"/>
      <c r="H1928" s="121"/>
    </row>
    <row r="1929" spans="1:9" ht="30" customHeight="1" x14ac:dyDescent="0.4">
      <c r="A1929" s="79"/>
      <c r="B1929" s="95"/>
      <c r="C1929" s="95"/>
      <c r="D1929" s="102"/>
      <c r="E1929" s="80"/>
      <c r="F1929" s="81"/>
      <c r="G1929" s="82"/>
      <c r="H1929" s="123"/>
    </row>
    <row r="1930" spans="1:9" s="65" customFormat="1" ht="30" customHeight="1" x14ac:dyDescent="0.4">
      <c r="A1930" s="83"/>
      <c r="B1930" s="96"/>
      <c r="C1930" s="96"/>
      <c r="D1930" s="96"/>
      <c r="E1930" s="84"/>
      <c r="F1930" s="82"/>
      <c r="G1930" s="82"/>
      <c r="H1930" s="124"/>
    </row>
    <row r="1931" spans="1:9" ht="38.25" customHeight="1" x14ac:dyDescent="0.25">
      <c r="A1931" s="157" t="s">
        <v>360</v>
      </c>
      <c r="B1931" s="157"/>
      <c r="C1931" s="157"/>
      <c r="D1931" s="157"/>
      <c r="E1931" s="157"/>
      <c r="F1931" s="157"/>
      <c r="G1931" s="157"/>
      <c r="H1931" s="157"/>
    </row>
    <row r="1932" spans="1:9" ht="134.25" customHeight="1" x14ac:dyDescent="0.25">
      <c r="A1932" s="158" t="s">
        <v>1635</v>
      </c>
      <c r="B1932" s="158"/>
      <c r="C1932" s="158"/>
      <c r="D1932" s="158"/>
      <c r="E1932" s="158"/>
      <c r="F1932" s="158"/>
      <c r="G1932" s="158"/>
      <c r="H1932" s="158"/>
      <c r="I1932" s="68"/>
    </row>
    <row r="1933" spans="1:9" ht="41.25" customHeight="1" x14ac:dyDescent="0.9">
      <c r="A1933" s="78" t="s">
        <v>77</v>
      </c>
    </row>
    <row r="1934" spans="1:9" ht="37.5" customHeight="1" x14ac:dyDescent="0.7">
      <c r="A1934" s="159" t="s">
        <v>336</v>
      </c>
      <c r="B1934" s="159"/>
      <c r="C1934" s="159"/>
      <c r="D1934" s="159"/>
      <c r="E1934" s="159"/>
      <c r="F1934" s="159"/>
      <c r="G1934" s="159"/>
      <c r="H1934" s="159"/>
    </row>
    <row r="1935" spans="1:9" ht="18.75" customHeight="1" x14ac:dyDescent="0.4"/>
    <row r="1936" spans="1:9" ht="55.5" customHeight="1" x14ac:dyDescent="0.25">
      <c r="A1936" s="160" t="s">
        <v>1637</v>
      </c>
      <c r="B1936" s="160"/>
      <c r="C1936" s="160"/>
      <c r="D1936" s="160"/>
      <c r="E1936" s="160"/>
      <c r="F1936" s="160"/>
      <c r="G1936" s="160"/>
      <c r="H1936" s="160"/>
    </row>
    <row r="1938" spans="1:8" ht="30" customHeight="1" x14ac:dyDescent="0.4">
      <c r="A1938" s="69" t="s">
        <v>357</v>
      </c>
      <c r="B1938" s="91" t="s">
        <v>267</v>
      </c>
      <c r="C1938" s="91" t="s">
        <v>721</v>
      </c>
      <c r="D1938" s="99" t="s">
        <v>358</v>
      </c>
      <c r="E1938" s="70" t="s">
        <v>359</v>
      </c>
      <c r="F1938" s="161" t="s">
        <v>256</v>
      </c>
      <c r="G1938" s="161"/>
      <c r="H1938" s="161"/>
    </row>
    <row r="1939" spans="1:8" ht="30" customHeight="1" x14ac:dyDescent="0.5">
      <c r="A1939" s="73" t="str">
        <f>'Master Book'!E417</f>
        <v>Replace Liquid Flow Switch</v>
      </c>
      <c r="B1939" s="92">
        <f>'Master Book'!H417</f>
        <v>633.6313588007738</v>
      </c>
      <c r="C1939" s="97">
        <f>'Master Book'!I417</f>
        <v>510.87507253384916</v>
      </c>
      <c r="D1939" s="100">
        <f>'Master Book'!J417</f>
        <v>434.24381165377179</v>
      </c>
      <c r="E1939" s="74">
        <f>'Master Book'!D417</f>
        <v>14201</v>
      </c>
      <c r="F1939" s="76">
        <f>'Master Book'!F417</f>
        <v>0.5</v>
      </c>
      <c r="G1939" s="114" t="s">
        <v>1131</v>
      </c>
      <c r="H1939" s="121">
        <f>'Master Book'!P417</f>
        <v>65</v>
      </c>
    </row>
    <row r="1940" spans="1:8" ht="30" customHeight="1" x14ac:dyDescent="0.5">
      <c r="A1940" s="73" t="str">
        <f>'Master Book'!E418</f>
        <v>Replace Steam PSI Switch  PA404</v>
      </c>
      <c r="B1940" s="92">
        <f>'Master Book'!H418</f>
        <v>568.58135880077373</v>
      </c>
      <c r="C1940" s="97">
        <f>'Master Book'!I418</f>
        <v>465.82507253384915</v>
      </c>
      <c r="D1940" s="100">
        <f>'Master Book'!J418</f>
        <v>395.95131165377177</v>
      </c>
      <c r="E1940" s="74">
        <f>'Master Book'!D418</f>
        <v>14201</v>
      </c>
      <c r="F1940" s="76">
        <f>'Master Book'!F418</f>
        <v>0.5</v>
      </c>
      <c r="G1940" s="114" t="s">
        <v>1131</v>
      </c>
      <c r="H1940" s="121">
        <f>'Master Book'!P418</f>
        <v>125</v>
      </c>
    </row>
    <row r="1941" spans="1:8" ht="30" customHeight="1" x14ac:dyDescent="0.5">
      <c r="A1941" s="73" t="str">
        <f>'Master Book'!E419</f>
        <v>Replace Low Water Cut-off Probe type Hydro Level CG450</v>
      </c>
      <c r="B1941" s="92">
        <f>'Master Book'!H419</f>
        <v>886.84078820116065</v>
      </c>
      <c r="C1941" s="97">
        <f>'Master Book'!I419</f>
        <v>712.70635880077373</v>
      </c>
      <c r="D1941" s="100">
        <f>'Master Book'!J419</f>
        <v>605.80040498065762</v>
      </c>
      <c r="E1941" s="74">
        <f>'Master Book'!D419</f>
        <v>14202</v>
      </c>
      <c r="F1941" s="76">
        <f>'Master Book'!F419</f>
        <v>0.75</v>
      </c>
      <c r="G1941" s="114" t="s">
        <v>1131</v>
      </c>
      <c r="H1941" s="121">
        <f>'Master Book'!P419</f>
        <v>175</v>
      </c>
    </row>
    <row r="1942" spans="1:8" ht="30" customHeight="1" x14ac:dyDescent="0.5">
      <c r="A1942" s="73" t="str">
        <f>'Master Book'!E420</f>
        <v>Replace Low Water Float Cut-off type  MM #67</v>
      </c>
      <c r="B1942" s="92">
        <f>'Master Book'!H420</f>
        <v>1813.7004352030949</v>
      </c>
      <c r="C1942" s="97">
        <f>'Master Book'!I420</f>
        <v>1382.6752901353966</v>
      </c>
      <c r="D1942" s="100">
        <f>'Master Book'!J420</f>
        <v>1175.2739966150871</v>
      </c>
      <c r="E1942" s="74">
        <f>'Master Book'!D420</f>
        <v>14203</v>
      </c>
      <c r="F1942" s="76">
        <f>'Master Book'!F420</f>
        <v>2</v>
      </c>
      <c r="G1942" s="114" t="s">
        <v>1131</v>
      </c>
      <c r="H1942" s="121">
        <f>'Master Book'!P420</f>
        <v>250</v>
      </c>
    </row>
    <row r="1943" spans="1:8" ht="30" customHeight="1" x14ac:dyDescent="0.5">
      <c r="A1943" s="73" t="str">
        <f>'Master Book'!E421</f>
        <v>Strap-on aquastat</v>
      </c>
      <c r="B1943" s="92">
        <f>'Master Book'!H421</f>
        <v>520.32192940038681</v>
      </c>
      <c r="C1943" s="97">
        <f>'Master Book'!I421</f>
        <v>448.94378626692458</v>
      </c>
      <c r="D1943" s="100">
        <f>'Master Book'!J421</f>
        <v>381.60221832688586</v>
      </c>
      <c r="E1943" s="74">
        <f>'Master Book'!D421</f>
        <v>14204</v>
      </c>
      <c r="F1943" s="76">
        <f>'Master Book'!F421</f>
        <v>0.25</v>
      </c>
      <c r="G1943" s="114" t="s">
        <v>1131</v>
      </c>
      <c r="H1943" s="121">
        <f>'Master Book'!P421</f>
        <v>75</v>
      </c>
    </row>
    <row r="1944" spans="1:8" ht="30" customHeight="1" x14ac:dyDescent="0.5">
      <c r="A1944" s="73" t="str">
        <f>'Master Book'!E422</f>
        <v>Immersion aquastat</v>
      </c>
      <c r="B1944" s="92">
        <f>'Master Book'!H422</f>
        <v>715.28135880077366</v>
      </c>
      <c r="C1944" s="97">
        <f>'Master Book'!I422</f>
        <v>592.5250725338492</v>
      </c>
      <c r="D1944" s="100">
        <f>'Master Book'!J422</f>
        <v>503.64631165377182</v>
      </c>
      <c r="E1944" s="74">
        <f>'Master Book'!D422</f>
        <v>14205</v>
      </c>
      <c r="F1944" s="76">
        <f>'Master Book'!F422</f>
        <v>0.5</v>
      </c>
      <c r="G1944" s="114" t="s">
        <v>1131</v>
      </c>
      <c r="H1944" s="121">
        <f>'Master Book'!P422</f>
        <v>85</v>
      </c>
    </row>
    <row r="1945" spans="1:8" ht="30" customHeight="1" x14ac:dyDescent="0.5">
      <c r="A1945" s="73" t="str">
        <f>'Master Book'!E423</f>
        <v>Dual aquastat</v>
      </c>
      <c r="B1945" s="92">
        <f>'Master Book'!H423</f>
        <v>628.58135880077373</v>
      </c>
      <c r="C1945" s="97">
        <f>'Master Book'!I423</f>
        <v>505.82507253384915</v>
      </c>
      <c r="D1945" s="100">
        <f>'Master Book'!J423</f>
        <v>429.95131165377177</v>
      </c>
      <c r="E1945" s="74">
        <f>'Master Book'!D423</f>
        <v>14206</v>
      </c>
      <c r="F1945" s="76">
        <f>'Master Book'!F423</f>
        <v>0.5</v>
      </c>
      <c r="G1945" s="114" t="s">
        <v>1131</v>
      </c>
      <c r="H1945" s="121">
        <f>'Master Book'!P423</f>
        <v>125</v>
      </c>
    </row>
    <row r="1946" spans="1:8" ht="30" customHeight="1" x14ac:dyDescent="0.5">
      <c r="A1946" s="73" t="str">
        <f>'Master Book'!E424</f>
        <v>Triple aquastat</v>
      </c>
      <c r="B1946" s="92">
        <f>'Master Book'!H424</f>
        <v>834.77828820116065</v>
      </c>
      <c r="C1946" s="97">
        <f>'Master Book'!I424</f>
        <v>660.64385880077373</v>
      </c>
      <c r="D1946" s="100">
        <f>'Master Book'!J424</f>
        <v>561.54727998065766</v>
      </c>
      <c r="E1946" s="74">
        <f>'Master Book'!D424</f>
        <v>14207</v>
      </c>
      <c r="F1946" s="76">
        <f>'Master Book'!F424</f>
        <v>0.75</v>
      </c>
      <c r="G1946" s="114" t="s">
        <v>1131</v>
      </c>
      <c r="H1946" s="121">
        <f>'Master Book'!P424</f>
        <v>150</v>
      </c>
    </row>
    <row r="1947" spans="1:8" ht="30" customHeight="1" x14ac:dyDescent="0.5">
      <c r="A1947" s="73" t="str">
        <f>'Master Book'!E425</f>
        <v>Replace Boiler Hi-Limit Control</v>
      </c>
      <c r="B1947" s="92">
        <f>'Master Book'!H425</f>
        <v>828.59078820116065</v>
      </c>
      <c r="C1947" s="97">
        <f>'Master Book'!I425</f>
        <v>654.45635880077373</v>
      </c>
      <c r="D1947" s="100">
        <f>'Master Book'!J425</f>
        <v>556.28790498065769</v>
      </c>
      <c r="E1947" s="74">
        <f>'Master Book'!D425</f>
        <v>14208</v>
      </c>
      <c r="F1947" s="76">
        <f>'Master Book'!F425</f>
        <v>0.75</v>
      </c>
      <c r="G1947" s="114" t="s">
        <v>1131</v>
      </c>
      <c r="H1947" s="121">
        <f>'Master Book'!P425</f>
        <v>75</v>
      </c>
    </row>
    <row r="1948" spans="1:8" ht="30" customHeight="1" x14ac:dyDescent="0.5">
      <c r="A1948" s="73"/>
      <c r="B1948" s="92"/>
      <c r="C1948" s="97"/>
      <c r="D1948" s="100"/>
      <c r="E1948" s="74"/>
      <c r="F1948" s="76"/>
      <c r="G1948" s="114"/>
      <c r="H1948" s="121"/>
    </row>
    <row r="1949" spans="1:8" ht="30" customHeight="1" x14ac:dyDescent="0.5">
      <c r="A1949" s="73"/>
      <c r="B1949" s="92"/>
      <c r="C1949" s="97"/>
      <c r="D1949" s="100"/>
      <c r="E1949" s="74"/>
      <c r="F1949" s="76"/>
      <c r="G1949" s="114"/>
      <c r="H1949" s="121"/>
    </row>
    <row r="1950" spans="1:8" ht="30" customHeight="1" x14ac:dyDescent="0.5">
      <c r="A1950" s="73"/>
      <c r="B1950" s="92"/>
      <c r="C1950" s="97"/>
      <c r="D1950" s="100"/>
      <c r="E1950" s="74"/>
      <c r="F1950" s="76"/>
      <c r="G1950" s="114"/>
      <c r="H1950" s="121"/>
    </row>
    <row r="1951" spans="1:8" ht="30" customHeight="1" x14ac:dyDescent="0.5">
      <c r="A1951" s="73"/>
      <c r="B1951" s="92"/>
      <c r="C1951" s="97"/>
      <c r="D1951" s="100"/>
      <c r="E1951" s="74"/>
      <c r="F1951" s="76"/>
      <c r="G1951" s="114"/>
      <c r="H1951" s="121"/>
    </row>
    <row r="1952" spans="1:8" ht="30" customHeight="1" x14ac:dyDescent="0.5">
      <c r="A1952" s="73"/>
      <c r="B1952" s="92"/>
      <c r="C1952" s="97"/>
      <c r="D1952" s="100"/>
      <c r="E1952" s="74"/>
      <c r="F1952" s="76"/>
      <c r="G1952" s="114"/>
      <c r="H1952" s="121"/>
    </row>
    <row r="1953" spans="1:8" ht="30" customHeight="1" x14ac:dyDescent="0.5">
      <c r="A1953" s="73"/>
      <c r="B1953" s="92"/>
      <c r="C1953" s="97"/>
      <c r="D1953" s="100"/>
      <c r="E1953" s="74"/>
      <c r="F1953" s="76"/>
      <c r="G1953" s="114"/>
      <c r="H1953" s="121"/>
    </row>
    <row r="1954" spans="1:8" ht="30" customHeight="1" x14ac:dyDescent="0.5">
      <c r="A1954" s="73"/>
      <c r="B1954" s="92"/>
      <c r="C1954" s="97"/>
      <c r="D1954" s="100"/>
      <c r="E1954" s="74"/>
      <c r="F1954" s="76"/>
      <c r="G1954" s="114" t="s">
        <v>1131</v>
      </c>
      <c r="H1954" s="121"/>
    </row>
    <row r="1955" spans="1:8" ht="30" customHeight="1" x14ac:dyDescent="0.5">
      <c r="A1955" s="73"/>
      <c r="B1955" s="92"/>
      <c r="C1955" s="97"/>
      <c r="D1955" s="100"/>
      <c r="E1955" s="74"/>
      <c r="F1955" s="76"/>
      <c r="G1955" s="114"/>
      <c r="H1955" s="121"/>
    </row>
    <row r="1956" spans="1:8" ht="30" customHeight="1" x14ac:dyDescent="0.5">
      <c r="A1956" s="73"/>
      <c r="B1956" s="92"/>
      <c r="C1956" s="97"/>
      <c r="D1956" s="100"/>
      <c r="E1956" s="74"/>
      <c r="F1956" s="76"/>
      <c r="G1956" s="114"/>
      <c r="H1956" s="121"/>
    </row>
    <row r="1957" spans="1:8" ht="30" customHeight="1" x14ac:dyDescent="0.5">
      <c r="A1957" s="73"/>
      <c r="B1957" s="92"/>
      <c r="C1957" s="97"/>
      <c r="D1957" s="100"/>
      <c r="E1957" s="74"/>
      <c r="F1957" s="76"/>
      <c r="G1957" s="114"/>
      <c r="H1957" s="121"/>
    </row>
    <row r="1958" spans="1:8" ht="30" customHeight="1" x14ac:dyDescent="0.5">
      <c r="A1958" s="73"/>
      <c r="B1958" s="92"/>
      <c r="C1958" s="97"/>
      <c r="D1958" s="100"/>
      <c r="E1958" s="74"/>
      <c r="F1958" s="76"/>
      <c r="G1958" s="114"/>
      <c r="H1958" s="121"/>
    </row>
    <row r="1959" spans="1:8" ht="30" customHeight="1" x14ac:dyDescent="0.5">
      <c r="A1959" s="73"/>
      <c r="B1959" s="92"/>
      <c r="C1959" s="97"/>
      <c r="D1959" s="100"/>
      <c r="E1959" s="74"/>
      <c r="F1959" s="76"/>
      <c r="G1959" s="114"/>
      <c r="H1959" s="121"/>
    </row>
    <row r="1960" spans="1:8" ht="30" customHeight="1" x14ac:dyDescent="0.5">
      <c r="A1960" s="73"/>
      <c r="B1960" s="92"/>
      <c r="C1960" s="97"/>
      <c r="D1960" s="100"/>
      <c r="E1960" s="74"/>
      <c r="F1960" s="115"/>
      <c r="G1960" s="116"/>
      <c r="H1960" s="122"/>
    </row>
    <row r="1961" spans="1:8" ht="30" customHeight="1" x14ac:dyDescent="0.5">
      <c r="A1961" s="73"/>
      <c r="B1961" s="92"/>
      <c r="C1961" s="97"/>
      <c r="D1961" s="100"/>
      <c r="E1961" s="74"/>
      <c r="F1961" s="76"/>
      <c r="G1961" s="114"/>
      <c r="H1961" s="121"/>
    </row>
    <row r="1962" spans="1:8" ht="30" customHeight="1" x14ac:dyDescent="0.5">
      <c r="A1962" s="73"/>
      <c r="B1962" s="92"/>
      <c r="C1962" s="97"/>
      <c r="D1962" s="100"/>
      <c r="E1962" s="74"/>
      <c r="F1962" s="76"/>
      <c r="G1962" s="114"/>
      <c r="H1962" s="121"/>
    </row>
    <row r="1963" spans="1:8" ht="30" customHeight="1" x14ac:dyDescent="0.5">
      <c r="A1963" s="73"/>
      <c r="B1963" s="92"/>
      <c r="C1963" s="97"/>
      <c r="D1963" s="100"/>
      <c r="E1963" s="74"/>
      <c r="F1963" s="76"/>
      <c r="G1963" s="114"/>
      <c r="H1963" s="121"/>
    </row>
    <row r="1964" spans="1:8" ht="30" customHeight="1" x14ac:dyDescent="0.5">
      <c r="A1964" s="73"/>
      <c r="B1964" s="92"/>
      <c r="C1964" s="97"/>
      <c r="D1964" s="100"/>
      <c r="E1964" s="74"/>
      <c r="F1964" s="76"/>
      <c r="G1964" s="114"/>
      <c r="H1964" s="121"/>
    </row>
    <row r="1965" spans="1:8" ht="30" customHeight="1" x14ac:dyDescent="0.5">
      <c r="A1965" s="73"/>
      <c r="B1965" s="92"/>
      <c r="C1965" s="97"/>
      <c r="D1965" s="100"/>
      <c r="E1965" s="75"/>
      <c r="F1965" s="76"/>
      <c r="G1965" s="77"/>
      <c r="H1965" s="121"/>
    </row>
    <row r="1966" spans="1:8" ht="30" customHeight="1" x14ac:dyDescent="0.5">
      <c r="A1966" s="73"/>
      <c r="B1966" s="92"/>
      <c r="C1966" s="97"/>
      <c r="D1966" s="100"/>
      <c r="E1966" s="75"/>
      <c r="F1966" s="76"/>
      <c r="G1966" s="77"/>
      <c r="H1966" s="121"/>
    </row>
    <row r="1967" spans="1:8" ht="30" customHeight="1" x14ac:dyDescent="0.5">
      <c r="A1967" s="73"/>
      <c r="B1967" s="92"/>
      <c r="C1967" s="97"/>
      <c r="D1967" s="100"/>
      <c r="E1967" s="75"/>
      <c r="F1967" s="76"/>
      <c r="G1967" s="77"/>
      <c r="H1967" s="121"/>
    </row>
    <row r="1968" spans="1:8" ht="30" customHeight="1" x14ac:dyDescent="0.5">
      <c r="A1968" s="73"/>
      <c r="B1968" s="92"/>
      <c r="C1968" s="97"/>
      <c r="D1968" s="100"/>
      <c r="E1968" s="75"/>
      <c r="F1968" s="76"/>
      <c r="G1968" s="77"/>
      <c r="H1968" s="121"/>
    </row>
    <row r="1969" spans="1:9" ht="30" customHeight="1" x14ac:dyDescent="0.4">
      <c r="A1969" s="71"/>
      <c r="B1969" s="93"/>
      <c r="C1969" s="98"/>
      <c r="D1969" s="101"/>
      <c r="E1969" s="72"/>
      <c r="F1969" s="76"/>
      <c r="G1969" s="77"/>
      <c r="H1969" s="121"/>
    </row>
    <row r="1970" spans="1:9" ht="30" customHeight="1" x14ac:dyDescent="0.4">
      <c r="A1970" s="71"/>
      <c r="B1970" s="93"/>
      <c r="C1970" s="98"/>
      <c r="D1970" s="101"/>
      <c r="E1970" s="72"/>
      <c r="F1970" s="76"/>
      <c r="G1970" s="77"/>
      <c r="H1970" s="121"/>
    </row>
    <row r="1971" spans="1:9" ht="30" customHeight="1" x14ac:dyDescent="0.4">
      <c r="A1971" s="71"/>
      <c r="B1971" s="93"/>
      <c r="C1971" s="98"/>
      <c r="D1971" s="101"/>
      <c r="E1971" s="72"/>
      <c r="F1971" s="76"/>
      <c r="G1971" s="77"/>
      <c r="H1971" s="121"/>
    </row>
    <row r="1972" spans="1:9" ht="30" customHeight="1" x14ac:dyDescent="0.4">
      <c r="A1972" s="71"/>
      <c r="B1972" s="93"/>
      <c r="C1972" s="98"/>
      <c r="D1972" s="101"/>
      <c r="E1972" s="72"/>
      <c r="F1972" s="76"/>
      <c r="G1972" s="77"/>
      <c r="H1972" s="121"/>
    </row>
    <row r="1973" spans="1:9" ht="30" customHeight="1" x14ac:dyDescent="0.4">
      <c r="A1973" s="71"/>
      <c r="B1973" s="94"/>
      <c r="C1973" s="94"/>
      <c r="D1973" s="101"/>
      <c r="E1973" s="72"/>
      <c r="F1973" s="76"/>
      <c r="G1973" s="77"/>
      <c r="H1973" s="121"/>
    </row>
    <row r="1974" spans="1:9" ht="30" customHeight="1" x14ac:dyDescent="0.4">
      <c r="A1974" s="71"/>
      <c r="B1974" s="94"/>
      <c r="C1974" s="94"/>
      <c r="D1974" s="101"/>
      <c r="E1974" s="72"/>
      <c r="F1974" s="76"/>
      <c r="G1974" s="77"/>
      <c r="H1974" s="121"/>
    </row>
    <row r="1975" spans="1:9" ht="30" customHeight="1" x14ac:dyDescent="0.4">
      <c r="A1975" s="79"/>
      <c r="B1975" s="95"/>
      <c r="C1975" s="95"/>
      <c r="D1975" s="102"/>
      <c r="E1975" s="80"/>
      <c r="F1975" s="81"/>
      <c r="G1975" s="82"/>
      <c r="H1975" s="123"/>
    </row>
    <row r="1976" spans="1:9" s="65" customFormat="1" ht="30" customHeight="1" x14ac:dyDescent="0.4">
      <c r="A1976" s="83"/>
      <c r="B1976" s="96"/>
      <c r="C1976" s="96"/>
      <c r="D1976" s="96"/>
      <c r="E1976" s="84"/>
      <c r="F1976" s="82"/>
      <c r="G1976" s="82"/>
      <c r="H1976" s="124"/>
    </row>
    <row r="1977" spans="1:9" ht="38.25" customHeight="1" x14ac:dyDescent="0.25">
      <c r="A1977" s="157" t="s">
        <v>360</v>
      </c>
      <c r="B1977" s="157"/>
      <c r="C1977" s="157"/>
      <c r="D1977" s="157"/>
      <c r="E1977" s="157"/>
      <c r="F1977" s="157"/>
      <c r="G1977" s="157"/>
      <c r="H1977" s="157"/>
    </row>
    <row r="1978" spans="1:9" ht="134.25" customHeight="1" x14ac:dyDescent="0.25">
      <c r="A1978" s="158" t="s">
        <v>1635</v>
      </c>
      <c r="B1978" s="158"/>
      <c r="C1978" s="158"/>
      <c r="D1978" s="158"/>
      <c r="E1978" s="158"/>
      <c r="F1978" s="158"/>
      <c r="G1978" s="158"/>
      <c r="H1978" s="158"/>
      <c r="I1978" s="68"/>
    </row>
    <row r="1979" spans="1:9" ht="41.25" customHeight="1" x14ac:dyDescent="0.9">
      <c r="A1979" s="78" t="s">
        <v>78</v>
      </c>
    </row>
    <row r="1980" spans="1:9" ht="37.5" customHeight="1" x14ac:dyDescent="0.7">
      <c r="A1980" s="159" t="s">
        <v>1582</v>
      </c>
      <c r="B1980" s="159"/>
      <c r="C1980" s="159"/>
      <c r="D1980" s="159"/>
      <c r="E1980" s="159"/>
      <c r="F1980" s="159"/>
      <c r="G1980" s="159"/>
      <c r="H1980" s="159"/>
    </row>
    <row r="1981" spans="1:9" ht="18.75" customHeight="1" x14ac:dyDescent="0.4"/>
    <row r="1982" spans="1:9" ht="55.5" customHeight="1" x14ac:dyDescent="0.25">
      <c r="A1982" s="160" t="s">
        <v>1637</v>
      </c>
      <c r="B1982" s="160"/>
      <c r="C1982" s="160"/>
      <c r="D1982" s="160"/>
      <c r="E1982" s="160"/>
      <c r="F1982" s="160"/>
      <c r="G1982" s="160"/>
      <c r="H1982" s="160"/>
    </row>
    <row r="1984" spans="1:9" ht="30" customHeight="1" x14ac:dyDescent="0.4">
      <c r="A1984" s="69" t="s">
        <v>357</v>
      </c>
      <c r="B1984" s="91" t="s">
        <v>267</v>
      </c>
      <c r="C1984" s="91" t="s">
        <v>721</v>
      </c>
      <c r="D1984" s="99" t="s">
        <v>358</v>
      </c>
      <c r="E1984" s="70" t="s">
        <v>359</v>
      </c>
      <c r="F1984" s="161" t="s">
        <v>256</v>
      </c>
      <c r="G1984" s="161"/>
      <c r="H1984" s="161"/>
    </row>
    <row r="1985" spans="1:8" ht="30" customHeight="1" x14ac:dyDescent="0.5">
      <c r="A1985" s="73" t="str">
        <f>'Master Book'!E426</f>
        <v>Verify/refill extrol tank</v>
      </c>
      <c r="B1985" s="92">
        <f>'Master Book'!H426</f>
        <v>184.96131528046422</v>
      </c>
      <c r="C1985" s="97">
        <f>'Master Book'!I426</f>
        <v>123.30754352030948</v>
      </c>
      <c r="D1985" s="100">
        <f>'Master Book'!J426</f>
        <v>104.81141199226306</v>
      </c>
      <c r="E1985" s="74">
        <f>'Master Book'!D426</f>
        <v>14301</v>
      </c>
      <c r="F1985" s="76">
        <f>'Master Book'!F426</f>
        <v>0.3</v>
      </c>
      <c r="G1985" s="114" t="s">
        <v>1131</v>
      </c>
      <c r="H1985" s="121">
        <f>'Master Book'!P426</f>
        <v>0</v>
      </c>
    </row>
    <row r="1986" spans="1:8" ht="30" customHeight="1" x14ac:dyDescent="0.5">
      <c r="A1986" s="73" t="str">
        <f>'Master Book'!E427</f>
        <v>EXTROL #15 Bladder Expansion Tank</v>
      </c>
      <c r="B1986" s="92">
        <f>'Master Book'!H427</f>
        <v>700.29078820116069</v>
      </c>
      <c r="C1986" s="97">
        <f>'Master Book'!I427</f>
        <v>526.15635880077366</v>
      </c>
      <c r="D1986" s="100">
        <f>'Master Book'!J427</f>
        <v>447.23290498065762</v>
      </c>
      <c r="E1986" s="74">
        <f>'Master Book'!D427</f>
        <v>14302</v>
      </c>
      <c r="F1986" s="76">
        <f>'Master Book'!F427</f>
        <v>0.75</v>
      </c>
      <c r="G1986" s="114" t="s">
        <v>1131</v>
      </c>
      <c r="H1986" s="121">
        <f>'Master Book'!P427</f>
        <v>35</v>
      </c>
    </row>
    <row r="1987" spans="1:8" ht="30" customHeight="1" x14ac:dyDescent="0.5">
      <c r="A1987" s="73" t="str">
        <f>'Master Book'!E428</f>
        <v>EXTROL #30 Bladder Expansion Tank</v>
      </c>
      <c r="B1987" s="92">
        <f>'Master Book'!H428</f>
        <v>767.35328820116069</v>
      </c>
      <c r="C1987" s="97">
        <f>'Master Book'!I428</f>
        <v>593.21885880077366</v>
      </c>
      <c r="D1987" s="100">
        <f>'Master Book'!J428</f>
        <v>504.23602998065758</v>
      </c>
      <c r="E1987" s="74">
        <f>'Master Book'!D428</f>
        <v>14303</v>
      </c>
      <c r="F1987" s="76">
        <f>'Master Book'!F428</f>
        <v>0.75</v>
      </c>
      <c r="G1987" s="114" t="s">
        <v>1131</v>
      </c>
      <c r="H1987" s="121">
        <f>'Master Book'!P428</f>
        <v>60</v>
      </c>
    </row>
    <row r="1988" spans="1:8" ht="30" customHeight="1" x14ac:dyDescent="0.5">
      <c r="A1988" s="73" t="str">
        <f>'Master Book'!E429</f>
        <v>EXTROL #60 Bladder Expansion Tank</v>
      </c>
      <c r="B1988" s="92">
        <f>'Master Book'!H429</f>
        <v>772.30328820116063</v>
      </c>
      <c r="C1988" s="97">
        <f>'Master Book'!I429</f>
        <v>598.16885880077371</v>
      </c>
      <c r="D1988" s="100">
        <f>'Master Book'!J429</f>
        <v>508.44352998065762</v>
      </c>
      <c r="E1988" s="74">
        <f>'Master Book'!D429</f>
        <v>14304</v>
      </c>
      <c r="F1988" s="76">
        <f>'Master Book'!F429</f>
        <v>0.75</v>
      </c>
      <c r="G1988" s="114" t="s">
        <v>1131</v>
      </c>
      <c r="H1988" s="121">
        <f>'Master Book'!P429</f>
        <v>120</v>
      </c>
    </row>
    <row r="1989" spans="1:8" ht="30" customHeight="1" x14ac:dyDescent="0.5">
      <c r="A1989" s="73" t="str">
        <f>'Master Book'!E430</f>
        <v>Replace Overhead Exp Tank  12x30" with tank drian</v>
      </c>
      <c r="B1989" s="92">
        <f>'Master Book'!H430</f>
        <v>1299.2346470019343</v>
      </c>
      <c r="C1989" s="97">
        <f>'Master Book'!I430</f>
        <v>1022.3439313346229</v>
      </c>
      <c r="D1989" s="100">
        <f>'Master Book'!J430</f>
        <v>868.99234163442941</v>
      </c>
      <c r="E1989" s="74">
        <f>'Master Book'!D430</f>
        <v>14305</v>
      </c>
      <c r="F1989" s="76">
        <f>'Master Book'!F430</f>
        <v>1.25</v>
      </c>
      <c r="G1989" s="114" t="s">
        <v>1131</v>
      </c>
      <c r="H1989" s="121">
        <f>'Master Book'!P430</f>
        <v>225</v>
      </c>
    </row>
    <row r="1990" spans="1:8" ht="30" customHeight="1" x14ac:dyDescent="0.5">
      <c r="A1990" s="73" t="str">
        <f>'Master Book'!E431</f>
        <v>Replace expansion tank drain only</v>
      </c>
      <c r="B1990" s="92">
        <f>'Master Book'!H431</f>
        <v>366.60942940038683</v>
      </c>
      <c r="C1990" s="97">
        <f>'Master Book'!I431</f>
        <v>295.2312862669246</v>
      </c>
      <c r="D1990" s="100">
        <f>'Master Book'!J431</f>
        <v>250.9465933268859</v>
      </c>
      <c r="E1990" s="74">
        <f>'Master Book'!D431</f>
        <v>14306</v>
      </c>
      <c r="F1990" s="76">
        <f>'Master Book'!F431</f>
        <v>0.25</v>
      </c>
      <c r="G1990" s="114" t="s">
        <v>1131</v>
      </c>
      <c r="H1990" s="121">
        <f>'Master Book'!P431</f>
        <v>30</v>
      </c>
    </row>
    <row r="1991" spans="1:8" ht="30" customHeight="1" x14ac:dyDescent="0.5">
      <c r="A1991" s="73" t="str">
        <f>'Master Book'!E432</f>
        <v>Squick steam boiler purge treatment</v>
      </c>
      <c r="B1991" s="92">
        <f>'Master Book'!H432</f>
        <v>281.19692940038686</v>
      </c>
      <c r="C1991" s="97">
        <f>'Master Book'!I432</f>
        <v>229.81878626692458</v>
      </c>
      <c r="D1991" s="100">
        <f>'Master Book'!J432</f>
        <v>195.3459683268859</v>
      </c>
      <c r="E1991" s="74">
        <f>'Master Book'!D432</f>
        <v>14307</v>
      </c>
      <c r="F1991" s="76">
        <f>'Master Book'!F432</f>
        <v>0.25</v>
      </c>
      <c r="G1991" s="114" t="s">
        <v>1131</v>
      </c>
      <c r="H1991" s="121">
        <f>'Master Book'!P432</f>
        <v>25</v>
      </c>
    </row>
    <row r="1992" spans="1:8" ht="30" customHeight="1" x14ac:dyDescent="0.5">
      <c r="A1992" s="73" t="str">
        <f>'Master Book'!E433</f>
        <v>Steam gauge glass</v>
      </c>
      <c r="B1992" s="92">
        <f>'Master Book'!H433</f>
        <v>495.33135880077373</v>
      </c>
      <c r="C1992" s="97">
        <f>'Master Book'!I433</f>
        <v>372.57507253384915</v>
      </c>
      <c r="D1992" s="100">
        <f>'Master Book'!J433</f>
        <v>316.68881165377178</v>
      </c>
      <c r="E1992" s="74">
        <f>'Master Book'!D433</f>
        <v>14308</v>
      </c>
      <c r="F1992" s="76">
        <f>'Master Book'!F433</f>
        <v>0.5</v>
      </c>
      <c r="G1992" s="114" t="s">
        <v>1131</v>
      </c>
      <c r="H1992" s="121">
        <f>'Master Book'!P433</f>
        <v>25</v>
      </c>
    </row>
    <row r="1993" spans="1:8" ht="30" customHeight="1" x14ac:dyDescent="0.5">
      <c r="A1993" s="73" t="str">
        <f>'Master Book'!E434</f>
        <v>Steam gauge glass set</v>
      </c>
      <c r="B1993" s="92">
        <f>'Master Book'!H434</f>
        <v>654.04385880077371</v>
      </c>
      <c r="C1993" s="97">
        <f>'Master Book'!I434</f>
        <v>531.28757253384913</v>
      </c>
      <c r="D1993" s="100">
        <f>'Master Book'!J434</f>
        <v>451.59443665377177</v>
      </c>
      <c r="E1993" s="74">
        <f>'Master Book'!D434</f>
        <v>14309</v>
      </c>
      <c r="F1993" s="76">
        <f>'Master Book'!F434</f>
        <v>0.5</v>
      </c>
      <c r="G1993" s="114" t="s">
        <v>1131</v>
      </c>
      <c r="H1993" s="121">
        <f>'Master Book'!P434</f>
        <v>70</v>
      </c>
    </row>
    <row r="1994" spans="1:8" ht="30" customHeight="1" x14ac:dyDescent="0.5">
      <c r="A1994" s="73" t="str">
        <f>'Master Book'!E435</f>
        <v>Steam 1/8 siphon pig tail</v>
      </c>
      <c r="B1994" s="92">
        <f>'Master Book'!H435</f>
        <v>435.33135880077373</v>
      </c>
      <c r="C1994" s="97">
        <f>'Master Book'!I435</f>
        <v>332.57507253384915</v>
      </c>
      <c r="D1994" s="100">
        <f>'Master Book'!J435</f>
        <v>282.68881165377178</v>
      </c>
      <c r="E1994" s="74">
        <f>'Master Book'!D435</f>
        <v>14310</v>
      </c>
      <c r="F1994" s="76">
        <f>'Master Book'!F435</f>
        <v>0.5</v>
      </c>
      <c r="G1994" s="114" t="s">
        <v>1131</v>
      </c>
      <c r="H1994" s="121">
        <f>'Master Book'!P435</f>
        <v>25</v>
      </c>
    </row>
    <row r="1995" spans="1:8" ht="30" customHeight="1" x14ac:dyDescent="0.5">
      <c r="A1995" s="73"/>
      <c r="B1995" s="92"/>
      <c r="C1995" s="97"/>
      <c r="D1995" s="100"/>
      <c r="E1995" s="74"/>
      <c r="F1995" s="76"/>
      <c r="G1995" s="114"/>
      <c r="H1995" s="121"/>
    </row>
    <row r="1996" spans="1:8" ht="30" customHeight="1" x14ac:dyDescent="0.5">
      <c r="A1996" s="73"/>
      <c r="B1996" s="92"/>
      <c r="C1996" s="97"/>
      <c r="D1996" s="100"/>
      <c r="E1996" s="74"/>
      <c r="F1996" s="76"/>
      <c r="G1996" s="114"/>
      <c r="H1996" s="121"/>
    </row>
    <row r="1997" spans="1:8" ht="30" customHeight="1" x14ac:dyDescent="0.5">
      <c r="A1997" s="73"/>
      <c r="B1997" s="92"/>
      <c r="C1997" s="97"/>
      <c r="D1997" s="100"/>
      <c r="E1997" s="74"/>
      <c r="F1997" s="76"/>
      <c r="G1997" s="114"/>
      <c r="H1997" s="121"/>
    </row>
    <row r="1998" spans="1:8" ht="30" customHeight="1" x14ac:dyDescent="0.5">
      <c r="A1998" s="73"/>
      <c r="B1998" s="92"/>
      <c r="C1998" s="97"/>
      <c r="D1998" s="100"/>
      <c r="E1998" s="74"/>
      <c r="F1998" s="76"/>
      <c r="G1998" s="114"/>
      <c r="H1998" s="121"/>
    </row>
    <row r="1999" spans="1:8" ht="30" customHeight="1" x14ac:dyDescent="0.5">
      <c r="A1999" s="73"/>
      <c r="B1999" s="92"/>
      <c r="C1999" s="97"/>
      <c r="D1999" s="100"/>
      <c r="E1999" s="74"/>
      <c r="F1999" s="76"/>
      <c r="G1999" s="114"/>
      <c r="H1999" s="121"/>
    </row>
    <row r="2000" spans="1:8" ht="30" customHeight="1" x14ac:dyDescent="0.5">
      <c r="A2000" s="73"/>
      <c r="B2000" s="92"/>
      <c r="C2000" s="97"/>
      <c r="D2000" s="100"/>
      <c r="E2000" s="74"/>
      <c r="F2000" s="76"/>
      <c r="G2000" s="114"/>
      <c r="H2000" s="121"/>
    </row>
    <row r="2001" spans="1:8" ht="30" customHeight="1" x14ac:dyDescent="0.5">
      <c r="A2001" s="73"/>
      <c r="B2001" s="92"/>
      <c r="C2001" s="97"/>
      <c r="D2001" s="100"/>
      <c r="E2001" s="74"/>
      <c r="F2001" s="76"/>
      <c r="G2001" s="114"/>
      <c r="H2001" s="121"/>
    </row>
    <row r="2002" spans="1:8" ht="30" customHeight="1" x14ac:dyDescent="0.5">
      <c r="A2002" s="73"/>
      <c r="B2002" s="92"/>
      <c r="C2002" s="97"/>
      <c r="D2002" s="100"/>
      <c r="E2002" s="74"/>
      <c r="F2002" s="76"/>
      <c r="G2002" s="114"/>
      <c r="H2002" s="121"/>
    </row>
    <row r="2003" spans="1:8" ht="30" customHeight="1" x14ac:dyDescent="0.5">
      <c r="A2003" s="73"/>
      <c r="B2003" s="92"/>
      <c r="C2003" s="97"/>
      <c r="D2003" s="100"/>
      <c r="E2003" s="74"/>
      <c r="F2003" s="76"/>
      <c r="G2003" s="114"/>
      <c r="H2003" s="121"/>
    </row>
    <row r="2004" spans="1:8" ht="30" customHeight="1" x14ac:dyDescent="0.5">
      <c r="A2004" s="73"/>
      <c r="B2004" s="92"/>
      <c r="C2004" s="97"/>
      <c r="D2004" s="100"/>
      <c r="E2004" s="74"/>
      <c r="F2004" s="76"/>
      <c r="G2004" s="114"/>
      <c r="H2004" s="121"/>
    </row>
    <row r="2005" spans="1:8" ht="30" customHeight="1" x14ac:dyDescent="0.5">
      <c r="A2005" s="73"/>
      <c r="B2005" s="92"/>
      <c r="C2005" s="97"/>
      <c r="D2005" s="100"/>
      <c r="E2005" s="74"/>
      <c r="F2005" s="76"/>
      <c r="G2005" s="114"/>
      <c r="H2005" s="121"/>
    </row>
    <row r="2006" spans="1:8" ht="30" customHeight="1" x14ac:dyDescent="0.5">
      <c r="A2006" s="73"/>
      <c r="B2006" s="92"/>
      <c r="C2006" s="97"/>
      <c r="D2006" s="100"/>
      <c r="E2006" s="74"/>
      <c r="F2006" s="115"/>
      <c r="G2006" s="116"/>
      <c r="H2006" s="122"/>
    </row>
    <row r="2007" spans="1:8" ht="30" customHeight="1" x14ac:dyDescent="0.5">
      <c r="A2007" s="73"/>
      <c r="B2007" s="92"/>
      <c r="C2007" s="97"/>
      <c r="D2007" s="100"/>
      <c r="E2007" s="74"/>
      <c r="F2007" s="76"/>
      <c r="G2007" s="114"/>
      <c r="H2007" s="121"/>
    </row>
    <row r="2008" spans="1:8" ht="30" customHeight="1" x14ac:dyDescent="0.5">
      <c r="A2008" s="73"/>
      <c r="B2008" s="92"/>
      <c r="C2008" s="97"/>
      <c r="D2008" s="100"/>
      <c r="E2008" s="74"/>
      <c r="F2008" s="76"/>
      <c r="G2008" s="114"/>
      <c r="H2008" s="121"/>
    </row>
    <row r="2009" spans="1:8" ht="30" customHeight="1" x14ac:dyDescent="0.5">
      <c r="A2009" s="73"/>
      <c r="B2009" s="92"/>
      <c r="C2009" s="97"/>
      <c r="D2009" s="100"/>
      <c r="E2009" s="74"/>
      <c r="F2009" s="76"/>
      <c r="G2009" s="114"/>
      <c r="H2009" s="121"/>
    </row>
    <row r="2010" spans="1:8" ht="30" customHeight="1" x14ac:dyDescent="0.5">
      <c r="A2010" s="73"/>
      <c r="B2010" s="92"/>
      <c r="C2010" s="97"/>
      <c r="D2010" s="100"/>
      <c r="E2010" s="74"/>
      <c r="F2010" s="76"/>
      <c r="G2010" s="114"/>
      <c r="H2010" s="121"/>
    </row>
    <row r="2011" spans="1:8" ht="30" customHeight="1" x14ac:dyDescent="0.5">
      <c r="A2011" s="73"/>
      <c r="B2011" s="92"/>
      <c r="C2011" s="97"/>
      <c r="D2011" s="100"/>
      <c r="E2011" s="75"/>
      <c r="F2011" s="76"/>
      <c r="G2011" s="77"/>
      <c r="H2011" s="121"/>
    </row>
    <row r="2012" spans="1:8" ht="30" customHeight="1" x14ac:dyDescent="0.5">
      <c r="A2012" s="73"/>
      <c r="B2012" s="92"/>
      <c r="C2012" s="97"/>
      <c r="D2012" s="100"/>
      <c r="E2012" s="75"/>
      <c r="F2012" s="76"/>
      <c r="G2012" s="77"/>
      <c r="H2012" s="121"/>
    </row>
    <row r="2013" spans="1:8" ht="30" customHeight="1" x14ac:dyDescent="0.5">
      <c r="A2013" s="73"/>
      <c r="B2013" s="92"/>
      <c r="C2013" s="97"/>
      <c r="D2013" s="100"/>
      <c r="E2013" s="75"/>
      <c r="F2013" s="76"/>
      <c r="G2013" s="77"/>
      <c r="H2013" s="121"/>
    </row>
    <row r="2014" spans="1:8" ht="30" customHeight="1" x14ac:dyDescent="0.5">
      <c r="A2014" s="73"/>
      <c r="B2014" s="92"/>
      <c r="C2014" s="97"/>
      <c r="D2014" s="100"/>
      <c r="E2014" s="75"/>
      <c r="F2014" s="76"/>
      <c r="G2014" s="77"/>
      <c r="H2014" s="121"/>
    </row>
    <row r="2015" spans="1:8" ht="30" customHeight="1" x14ac:dyDescent="0.4">
      <c r="A2015" s="71"/>
      <c r="B2015" s="93"/>
      <c r="C2015" s="98"/>
      <c r="D2015" s="101"/>
      <c r="E2015" s="72"/>
      <c r="F2015" s="76"/>
      <c r="G2015" s="77"/>
      <c r="H2015" s="121"/>
    </row>
    <row r="2016" spans="1:8" ht="30" customHeight="1" x14ac:dyDescent="0.4">
      <c r="A2016" s="71"/>
      <c r="B2016" s="93"/>
      <c r="C2016" s="98"/>
      <c r="D2016" s="101"/>
      <c r="E2016" s="72"/>
      <c r="F2016" s="76"/>
      <c r="G2016" s="77"/>
      <c r="H2016" s="121"/>
    </row>
    <row r="2017" spans="1:9" ht="30" customHeight="1" x14ac:dyDescent="0.4">
      <c r="A2017" s="71"/>
      <c r="B2017" s="93"/>
      <c r="C2017" s="98"/>
      <c r="D2017" s="101"/>
      <c r="E2017" s="72"/>
      <c r="F2017" s="76"/>
      <c r="G2017" s="77"/>
      <c r="H2017" s="121"/>
    </row>
    <row r="2018" spans="1:9" ht="30" customHeight="1" x14ac:dyDescent="0.4">
      <c r="A2018" s="71"/>
      <c r="B2018" s="93"/>
      <c r="C2018" s="98"/>
      <c r="D2018" s="101"/>
      <c r="E2018" s="72"/>
      <c r="F2018" s="76"/>
      <c r="G2018" s="77"/>
      <c r="H2018" s="121"/>
    </row>
    <row r="2019" spans="1:9" ht="30" customHeight="1" x14ac:dyDescent="0.4">
      <c r="A2019" s="71"/>
      <c r="B2019" s="94"/>
      <c r="C2019" s="94"/>
      <c r="D2019" s="101"/>
      <c r="E2019" s="72"/>
      <c r="F2019" s="76"/>
      <c r="G2019" s="77"/>
      <c r="H2019" s="121"/>
    </row>
    <row r="2020" spans="1:9" ht="30" customHeight="1" x14ac:dyDescent="0.4">
      <c r="A2020" s="71"/>
      <c r="B2020" s="94"/>
      <c r="C2020" s="94"/>
      <c r="D2020" s="101"/>
      <c r="E2020" s="72"/>
      <c r="F2020" s="76"/>
      <c r="G2020" s="77"/>
      <c r="H2020" s="121"/>
    </row>
    <row r="2021" spans="1:9" ht="30" customHeight="1" x14ac:dyDescent="0.4">
      <c r="A2021" s="79"/>
      <c r="B2021" s="95"/>
      <c r="C2021" s="95"/>
      <c r="D2021" s="102"/>
      <c r="E2021" s="80"/>
      <c r="F2021" s="81"/>
      <c r="G2021" s="82"/>
      <c r="H2021" s="123"/>
    </row>
    <row r="2022" spans="1:9" s="65" customFormat="1" ht="30" customHeight="1" x14ac:dyDescent="0.4">
      <c r="A2022" s="83"/>
      <c r="B2022" s="96"/>
      <c r="C2022" s="96"/>
      <c r="D2022" s="96"/>
      <c r="E2022" s="84"/>
      <c r="F2022" s="82"/>
      <c r="G2022" s="82"/>
      <c r="H2022" s="124"/>
    </row>
    <row r="2023" spans="1:9" ht="38.25" customHeight="1" x14ac:dyDescent="0.25">
      <c r="A2023" s="157" t="s">
        <v>360</v>
      </c>
      <c r="B2023" s="157"/>
      <c r="C2023" s="157"/>
      <c r="D2023" s="157"/>
      <c r="E2023" s="157"/>
      <c r="F2023" s="157"/>
      <c r="G2023" s="157"/>
      <c r="H2023" s="157"/>
    </row>
    <row r="2024" spans="1:9" ht="134.25" customHeight="1" x14ac:dyDescent="0.25">
      <c r="A2024" s="158" t="s">
        <v>1635</v>
      </c>
      <c r="B2024" s="158"/>
      <c r="C2024" s="158"/>
      <c r="D2024" s="158"/>
      <c r="E2024" s="158"/>
      <c r="F2024" s="158"/>
      <c r="G2024" s="158"/>
      <c r="H2024" s="158"/>
      <c r="I2024" s="68"/>
    </row>
    <row r="2025" spans="1:9" ht="41.25" customHeight="1" x14ac:dyDescent="0.9">
      <c r="A2025" s="78" t="s">
        <v>1595</v>
      </c>
    </row>
    <row r="2026" spans="1:9" ht="37.5" customHeight="1" x14ac:dyDescent="0.7">
      <c r="A2026" s="159" t="s">
        <v>1596</v>
      </c>
      <c r="B2026" s="159"/>
      <c r="C2026" s="159"/>
      <c r="D2026" s="159"/>
      <c r="E2026" s="159"/>
      <c r="F2026" s="159"/>
      <c r="G2026" s="159"/>
      <c r="H2026" s="159"/>
    </row>
    <row r="2027" spans="1:9" ht="18.75" customHeight="1" x14ac:dyDescent="0.4"/>
    <row r="2028" spans="1:9" ht="55.5" customHeight="1" x14ac:dyDescent="0.25">
      <c r="A2028" s="160" t="s">
        <v>1637</v>
      </c>
      <c r="B2028" s="160"/>
      <c r="C2028" s="160"/>
      <c r="D2028" s="160"/>
      <c r="E2028" s="160"/>
      <c r="F2028" s="160"/>
      <c r="G2028" s="160"/>
      <c r="H2028" s="160"/>
    </row>
    <row r="2030" spans="1:9" ht="30" customHeight="1" x14ac:dyDescent="0.4">
      <c r="A2030" s="69" t="s">
        <v>357</v>
      </c>
      <c r="B2030" s="91" t="s">
        <v>267</v>
      </c>
      <c r="C2030" s="91" t="s">
        <v>721</v>
      </c>
      <c r="D2030" s="99" t="s">
        <v>358</v>
      </c>
      <c r="E2030" s="70" t="s">
        <v>359</v>
      </c>
      <c r="F2030" s="161" t="s">
        <v>256</v>
      </c>
      <c r="G2030" s="161"/>
      <c r="H2030" s="161"/>
    </row>
    <row r="2031" spans="1:9" ht="30" customHeight="1" x14ac:dyDescent="0.5">
      <c r="A2031" s="73"/>
      <c r="B2031" s="92"/>
      <c r="C2031" s="97"/>
      <c r="D2031" s="100"/>
      <c r="E2031" s="74"/>
      <c r="F2031" s="76"/>
      <c r="G2031" s="114" t="s">
        <v>1131</v>
      </c>
      <c r="H2031" s="121"/>
    </row>
    <row r="2032" spans="1:9" ht="30" customHeight="1" x14ac:dyDescent="0.5">
      <c r="A2032" s="73"/>
      <c r="B2032" s="92"/>
      <c r="C2032" s="97"/>
      <c r="D2032" s="100"/>
      <c r="E2032" s="74"/>
      <c r="F2032" s="76"/>
      <c r="G2032" s="114" t="s">
        <v>1131</v>
      </c>
      <c r="H2032" s="121"/>
    </row>
    <row r="2033" spans="1:8" ht="30" customHeight="1" x14ac:dyDescent="0.5">
      <c r="A2033" s="73"/>
      <c r="B2033" s="92"/>
      <c r="C2033" s="97"/>
      <c r="D2033" s="100"/>
      <c r="E2033" s="74"/>
      <c r="F2033" s="76"/>
      <c r="G2033" s="114" t="s">
        <v>1131</v>
      </c>
      <c r="H2033" s="121"/>
    </row>
    <row r="2034" spans="1:8" ht="30" customHeight="1" x14ac:dyDescent="0.5">
      <c r="A2034" s="73"/>
      <c r="B2034" s="92"/>
      <c r="C2034" s="97"/>
      <c r="D2034" s="100"/>
      <c r="E2034" s="74"/>
      <c r="F2034" s="76"/>
      <c r="G2034" s="114" t="s">
        <v>1131</v>
      </c>
      <c r="H2034" s="121"/>
    </row>
    <row r="2035" spans="1:8" ht="30" customHeight="1" x14ac:dyDescent="0.5">
      <c r="A2035" s="73"/>
      <c r="B2035" s="92"/>
      <c r="C2035" s="97"/>
      <c r="D2035" s="100"/>
      <c r="E2035" s="74"/>
      <c r="F2035" s="76"/>
      <c r="G2035" s="114" t="s">
        <v>1131</v>
      </c>
      <c r="H2035" s="121"/>
    </row>
    <row r="2036" spans="1:8" ht="30" customHeight="1" x14ac:dyDescent="0.5">
      <c r="A2036" s="73"/>
      <c r="B2036" s="92"/>
      <c r="C2036" s="97"/>
      <c r="D2036" s="100"/>
      <c r="E2036" s="74"/>
      <c r="F2036" s="76"/>
      <c r="G2036" s="114" t="s">
        <v>1131</v>
      </c>
      <c r="H2036" s="121"/>
    </row>
    <row r="2037" spans="1:8" ht="30" customHeight="1" x14ac:dyDescent="0.5">
      <c r="A2037" s="73"/>
      <c r="B2037" s="92"/>
      <c r="C2037" s="97"/>
      <c r="D2037" s="100"/>
      <c r="E2037" s="74"/>
      <c r="F2037" s="76"/>
      <c r="G2037" s="114" t="s">
        <v>1131</v>
      </c>
      <c r="H2037" s="121"/>
    </row>
    <row r="2038" spans="1:8" ht="30" customHeight="1" x14ac:dyDescent="0.5">
      <c r="A2038" s="73"/>
      <c r="B2038" s="92"/>
      <c r="C2038" s="97"/>
      <c r="D2038" s="100"/>
      <c r="E2038" s="74"/>
      <c r="F2038" s="76"/>
      <c r="G2038" s="114" t="s">
        <v>1131</v>
      </c>
      <c r="H2038" s="121"/>
    </row>
    <row r="2039" spans="1:8" ht="30" customHeight="1" x14ac:dyDescent="0.5">
      <c r="A2039" s="73"/>
      <c r="B2039" s="92"/>
      <c r="C2039" s="97"/>
      <c r="D2039" s="100"/>
      <c r="E2039" s="74"/>
      <c r="F2039" s="76"/>
      <c r="G2039" s="114" t="s">
        <v>1131</v>
      </c>
      <c r="H2039" s="121"/>
    </row>
    <row r="2040" spans="1:8" ht="30" customHeight="1" x14ac:dyDescent="0.5">
      <c r="A2040" s="73"/>
      <c r="B2040" s="92"/>
      <c r="C2040" s="97"/>
      <c r="D2040" s="100"/>
      <c r="E2040" s="74"/>
      <c r="F2040" s="76"/>
      <c r="G2040" s="114" t="s">
        <v>1131</v>
      </c>
      <c r="H2040" s="121"/>
    </row>
    <row r="2041" spans="1:8" ht="30" customHeight="1" x14ac:dyDescent="0.5">
      <c r="A2041" s="73"/>
      <c r="B2041" s="92"/>
      <c r="C2041" s="97"/>
      <c r="D2041" s="100"/>
      <c r="E2041" s="74"/>
      <c r="F2041" s="76"/>
      <c r="G2041" s="116" t="s">
        <v>1131</v>
      </c>
      <c r="H2041" s="121"/>
    </row>
    <row r="2042" spans="1:8" ht="30" customHeight="1" x14ac:dyDescent="0.5">
      <c r="A2042" s="73"/>
      <c r="B2042" s="92"/>
      <c r="C2042" s="97"/>
      <c r="D2042" s="100"/>
      <c r="E2042" s="74"/>
      <c r="F2042" s="76"/>
      <c r="G2042" s="114" t="s">
        <v>1131</v>
      </c>
      <c r="H2042" s="121"/>
    </row>
    <row r="2043" spans="1:8" ht="30" customHeight="1" x14ac:dyDescent="0.5">
      <c r="A2043" s="73"/>
      <c r="B2043" s="92"/>
      <c r="C2043" s="97"/>
      <c r="D2043" s="100"/>
      <c r="E2043" s="74"/>
      <c r="F2043" s="76"/>
      <c r="G2043" s="116" t="s">
        <v>1131</v>
      </c>
      <c r="H2043" s="121"/>
    </row>
    <row r="2044" spans="1:8" ht="30" customHeight="1" x14ac:dyDescent="0.5">
      <c r="A2044" s="73"/>
      <c r="B2044" s="92"/>
      <c r="C2044" s="97"/>
      <c r="D2044" s="100"/>
      <c r="E2044" s="74"/>
      <c r="F2044" s="76"/>
      <c r="G2044" s="114" t="s">
        <v>1131</v>
      </c>
      <c r="H2044" s="121"/>
    </row>
    <row r="2045" spans="1:8" ht="30" customHeight="1" x14ac:dyDescent="0.5">
      <c r="A2045" s="73"/>
      <c r="B2045" s="92"/>
      <c r="C2045" s="97"/>
      <c r="D2045" s="100"/>
      <c r="E2045" s="74"/>
      <c r="F2045" s="76"/>
      <c r="G2045" s="114" t="s">
        <v>1131</v>
      </c>
      <c r="H2045" s="121"/>
    </row>
    <row r="2046" spans="1:8" ht="30" customHeight="1" x14ac:dyDescent="0.5">
      <c r="A2046" s="73"/>
      <c r="B2046" s="92"/>
      <c r="C2046" s="97"/>
      <c r="D2046" s="100"/>
      <c r="E2046" s="74"/>
      <c r="F2046" s="76"/>
      <c r="G2046" s="114" t="s">
        <v>1131</v>
      </c>
      <c r="H2046" s="121"/>
    </row>
    <row r="2047" spans="1:8" ht="30" customHeight="1" x14ac:dyDescent="0.5">
      <c r="A2047" s="73"/>
      <c r="B2047" s="92"/>
      <c r="C2047" s="97"/>
      <c r="D2047" s="100"/>
      <c r="E2047" s="74"/>
      <c r="F2047" s="76"/>
      <c r="G2047" s="114"/>
      <c r="H2047" s="121"/>
    </row>
    <row r="2048" spans="1:8" ht="30" customHeight="1" x14ac:dyDescent="0.5">
      <c r="A2048" s="73"/>
      <c r="B2048" s="92"/>
      <c r="C2048" s="97"/>
      <c r="D2048" s="100"/>
      <c r="E2048" s="74"/>
      <c r="F2048" s="76"/>
      <c r="G2048" s="114"/>
      <c r="H2048" s="121"/>
    </row>
    <row r="2049" spans="1:8" ht="30" customHeight="1" x14ac:dyDescent="0.5">
      <c r="A2049" s="73"/>
      <c r="B2049" s="92"/>
      <c r="C2049" s="97"/>
      <c r="D2049" s="100"/>
      <c r="E2049" s="74"/>
      <c r="F2049" s="76"/>
      <c r="G2049" s="114"/>
      <c r="H2049" s="121"/>
    </row>
    <row r="2050" spans="1:8" ht="30" customHeight="1" x14ac:dyDescent="0.5">
      <c r="A2050" s="73"/>
      <c r="B2050" s="92"/>
      <c r="C2050" s="97"/>
      <c r="D2050" s="100"/>
      <c r="E2050" s="74"/>
      <c r="F2050" s="76"/>
      <c r="G2050" s="114"/>
      <c r="H2050" s="121"/>
    </row>
    <row r="2051" spans="1:8" ht="30" customHeight="1" x14ac:dyDescent="0.5">
      <c r="A2051" s="73"/>
      <c r="B2051" s="92"/>
      <c r="C2051" s="97"/>
      <c r="D2051" s="100"/>
      <c r="E2051" s="74"/>
      <c r="F2051" s="76"/>
      <c r="G2051" s="114"/>
      <c r="H2051" s="121"/>
    </row>
    <row r="2052" spans="1:8" ht="30" customHeight="1" x14ac:dyDescent="0.5">
      <c r="A2052" s="73"/>
      <c r="B2052" s="92"/>
      <c r="C2052" s="97"/>
      <c r="D2052" s="100"/>
      <c r="E2052" s="74"/>
      <c r="F2052" s="115"/>
      <c r="G2052" s="116"/>
      <c r="H2052" s="122"/>
    </row>
    <row r="2053" spans="1:8" ht="30" customHeight="1" x14ac:dyDescent="0.5">
      <c r="A2053" s="73"/>
      <c r="B2053" s="92"/>
      <c r="C2053" s="97"/>
      <c r="D2053" s="100"/>
      <c r="E2053" s="74"/>
      <c r="F2053" s="76"/>
      <c r="G2053" s="114"/>
      <c r="H2053" s="121"/>
    </row>
    <row r="2054" spans="1:8" ht="30" customHeight="1" x14ac:dyDescent="0.5">
      <c r="A2054" s="73"/>
      <c r="B2054" s="92"/>
      <c r="C2054" s="97"/>
      <c r="D2054" s="100"/>
      <c r="E2054" s="74"/>
      <c r="F2054" s="76"/>
      <c r="G2054" s="114"/>
      <c r="H2054" s="121"/>
    </row>
    <row r="2055" spans="1:8" ht="30" customHeight="1" x14ac:dyDescent="0.5">
      <c r="A2055" s="73"/>
      <c r="B2055" s="92"/>
      <c r="C2055" s="97"/>
      <c r="D2055" s="100"/>
      <c r="E2055" s="74"/>
      <c r="F2055" s="76"/>
      <c r="G2055" s="114"/>
      <c r="H2055" s="121"/>
    </row>
    <row r="2056" spans="1:8" ht="30" customHeight="1" x14ac:dyDescent="0.5">
      <c r="A2056" s="73"/>
      <c r="B2056" s="92"/>
      <c r="C2056" s="97"/>
      <c r="D2056" s="100"/>
      <c r="E2056" s="74"/>
      <c r="F2056" s="76"/>
      <c r="G2056" s="114"/>
      <c r="H2056" s="121"/>
    </row>
    <row r="2057" spans="1:8" ht="30" customHeight="1" x14ac:dyDescent="0.5">
      <c r="A2057" s="73"/>
      <c r="B2057" s="92"/>
      <c r="C2057" s="97"/>
      <c r="D2057" s="100"/>
      <c r="E2057" s="75"/>
      <c r="F2057" s="76"/>
      <c r="G2057" s="77"/>
      <c r="H2057" s="121"/>
    </row>
    <row r="2058" spans="1:8" ht="30" customHeight="1" x14ac:dyDescent="0.5">
      <c r="A2058" s="73"/>
      <c r="B2058" s="92"/>
      <c r="C2058" s="97"/>
      <c r="D2058" s="100"/>
      <c r="E2058" s="75"/>
      <c r="F2058" s="76"/>
      <c r="G2058" s="77"/>
      <c r="H2058" s="121"/>
    </row>
    <row r="2059" spans="1:8" ht="30" customHeight="1" x14ac:dyDescent="0.5">
      <c r="A2059" s="73"/>
      <c r="B2059" s="92"/>
      <c r="C2059" s="97"/>
      <c r="D2059" s="100"/>
      <c r="E2059" s="75"/>
      <c r="F2059" s="76"/>
      <c r="G2059" s="77"/>
      <c r="H2059" s="121"/>
    </row>
    <row r="2060" spans="1:8" ht="30" customHeight="1" x14ac:dyDescent="0.5">
      <c r="A2060" s="73"/>
      <c r="B2060" s="92"/>
      <c r="C2060" s="97"/>
      <c r="D2060" s="100"/>
      <c r="E2060" s="75"/>
      <c r="F2060" s="76"/>
      <c r="G2060" s="77"/>
      <c r="H2060" s="121"/>
    </row>
    <row r="2061" spans="1:8" ht="30" customHeight="1" x14ac:dyDescent="0.4">
      <c r="A2061" s="71"/>
      <c r="B2061" s="93"/>
      <c r="C2061" s="98"/>
      <c r="D2061" s="101"/>
      <c r="E2061" s="72"/>
      <c r="F2061" s="76"/>
      <c r="G2061" s="77"/>
      <c r="H2061" s="121"/>
    </row>
    <row r="2062" spans="1:8" ht="30" customHeight="1" x14ac:dyDescent="0.4">
      <c r="A2062" s="71"/>
      <c r="B2062" s="93"/>
      <c r="C2062" s="98"/>
      <c r="D2062" s="101"/>
      <c r="E2062" s="72"/>
      <c r="F2062" s="76"/>
      <c r="G2062" s="77"/>
      <c r="H2062" s="121"/>
    </row>
    <row r="2063" spans="1:8" ht="30" customHeight="1" x14ac:dyDescent="0.4">
      <c r="A2063" s="71"/>
      <c r="B2063" s="93"/>
      <c r="C2063" s="98"/>
      <c r="D2063" s="101"/>
      <c r="E2063" s="72"/>
      <c r="F2063" s="76"/>
      <c r="G2063" s="77"/>
      <c r="H2063" s="121"/>
    </row>
    <row r="2064" spans="1:8" ht="30" customHeight="1" x14ac:dyDescent="0.4">
      <c r="A2064" s="71"/>
      <c r="B2064" s="93"/>
      <c r="C2064" s="98"/>
      <c r="D2064" s="101"/>
      <c r="E2064" s="72"/>
      <c r="F2064" s="76"/>
      <c r="G2064" s="77"/>
      <c r="H2064" s="121"/>
    </row>
    <row r="2065" spans="1:9" ht="30" customHeight="1" x14ac:dyDescent="0.4">
      <c r="A2065" s="71"/>
      <c r="B2065" s="94"/>
      <c r="C2065" s="94"/>
      <c r="D2065" s="101"/>
      <c r="E2065" s="72"/>
      <c r="F2065" s="76"/>
      <c r="G2065" s="77"/>
      <c r="H2065" s="121"/>
    </row>
    <row r="2066" spans="1:9" ht="30" customHeight="1" x14ac:dyDescent="0.4">
      <c r="A2066" s="71"/>
      <c r="B2066" s="94"/>
      <c r="C2066" s="94"/>
      <c r="D2066" s="101"/>
      <c r="E2066" s="72"/>
      <c r="F2066" s="76"/>
      <c r="G2066" s="77"/>
      <c r="H2066" s="121"/>
    </row>
    <row r="2067" spans="1:9" ht="30" customHeight="1" x14ac:dyDescent="0.4">
      <c r="A2067" s="79"/>
      <c r="B2067" s="95"/>
      <c r="C2067" s="95"/>
      <c r="D2067" s="102"/>
      <c r="E2067" s="80"/>
      <c r="F2067" s="81"/>
      <c r="G2067" s="82"/>
      <c r="H2067" s="123"/>
    </row>
    <row r="2068" spans="1:9" s="65" customFormat="1" ht="30" customHeight="1" x14ac:dyDescent="0.4">
      <c r="A2068" s="83"/>
      <c r="B2068" s="96"/>
      <c r="C2068" s="96"/>
      <c r="D2068" s="96"/>
      <c r="E2068" s="84"/>
      <c r="F2068" s="82"/>
      <c r="G2068" s="82"/>
      <c r="H2068" s="124"/>
    </row>
    <row r="2069" spans="1:9" ht="38.25" customHeight="1" x14ac:dyDescent="0.25">
      <c r="A2069" s="157" t="s">
        <v>360</v>
      </c>
      <c r="B2069" s="157"/>
      <c r="C2069" s="157"/>
      <c r="D2069" s="157"/>
      <c r="E2069" s="157"/>
      <c r="F2069" s="157"/>
      <c r="G2069" s="157"/>
      <c r="H2069" s="157"/>
    </row>
    <row r="2070" spans="1:9" ht="134.25" customHeight="1" x14ac:dyDescent="0.25">
      <c r="A2070" s="158" t="s">
        <v>1635</v>
      </c>
      <c r="B2070" s="158"/>
      <c r="C2070" s="158"/>
      <c r="D2070" s="158"/>
      <c r="E2070" s="158"/>
      <c r="F2070" s="158"/>
      <c r="G2070" s="158"/>
      <c r="H2070" s="158"/>
      <c r="I2070" s="68"/>
    </row>
    <row r="2071" spans="1:9" ht="41.25" customHeight="1" x14ac:dyDescent="0.9">
      <c r="A2071" s="78" t="s">
        <v>1556</v>
      </c>
    </row>
    <row r="2072" spans="1:9" ht="37.5" customHeight="1" x14ac:dyDescent="0.7">
      <c r="A2072" s="159" t="s">
        <v>1555</v>
      </c>
      <c r="B2072" s="159"/>
      <c r="C2072" s="159"/>
      <c r="D2072" s="159"/>
      <c r="E2072" s="159"/>
      <c r="F2072" s="159"/>
      <c r="G2072" s="159"/>
      <c r="H2072" s="159"/>
    </row>
    <row r="2073" spans="1:9" ht="18.75" customHeight="1" x14ac:dyDescent="0.4"/>
    <row r="2074" spans="1:9" ht="55.5" customHeight="1" x14ac:dyDescent="0.25">
      <c r="A2074" s="160" t="s">
        <v>1637</v>
      </c>
      <c r="B2074" s="160"/>
      <c r="C2074" s="160"/>
      <c r="D2074" s="160"/>
      <c r="E2074" s="160"/>
      <c r="F2074" s="160"/>
      <c r="G2074" s="160"/>
      <c r="H2074" s="160"/>
    </row>
    <row r="2076" spans="1:9" ht="30" customHeight="1" x14ac:dyDescent="0.4">
      <c r="A2076" s="69" t="s">
        <v>357</v>
      </c>
      <c r="B2076" s="91" t="s">
        <v>267</v>
      </c>
      <c r="C2076" s="91" t="s">
        <v>721</v>
      </c>
      <c r="D2076" s="99" t="s">
        <v>358</v>
      </c>
      <c r="E2076" s="70" t="s">
        <v>359</v>
      </c>
      <c r="F2076" s="161" t="s">
        <v>256</v>
      </c>
      <c r="G2076" s="161"/>
      <c r="H2076" s="161"/>
    </row>
    <row r="2077" spans="1:9" ht="30" customHeight="1" x14ac:dyDescent="0.5">
      <c r="A2077" s="73"/>
      <c r="B2077" s="92"/>
      <c r="C2077" s="97"/>
      <c r="D2077" s="100"/>
      <c r="E2077" s="74"/>
      <c r="F2077" s="76"/>
      <c r="G2077" s="114" t="s">
        <v>1131</v>
      </c>
      <c r="H2077" s="121"/>
    </row>
    <row r="2078" spans="1:9" ht="30" customHeight="1" x14ac:dyDescent="0.5">
      <c r="A2078" s="73"/>
      <c r="B2078" s="92"/>
      <c r="C2078" s="97"/>
      <c r="D2078" s="100"/>
      <c r="E2078" s="74"/>
      <c r="F2078" s="76"/>
      <c r="G2078" s="114" t="s">
        <v>1131</v>
      </c>
      <c r="H2078" s="121"/>
    </row>
    <row r="2079" spans="1:9" ht="30" customHeight="1" x14ac:dyDescent="0.5">
      <c r="A2079" s="73"/>
      <c r="B2079" s="92"/>
      <c r="C2079" s="97"/>
      <c r="D2079" s="100"/>
      <c r="E2079" s="74"/>
      <c r="F2079" s="76"/>
      <c r="G2079" s="114" t="s">
        <v>1131</v>
      </c>
      <c r="H2079" s="121"/>
    </row>
    <row r="2080" spans="1:9" ht="30" customHeight="1" x14ac:dyDescent="0.5">
      <c r="A2080" s="73"/>
      <c r="B2080" s="92"/>
      <c r="C2080" s="97"/>
      <c r="D2080" s="100"/>
      <c r="E2080" s="74"/>
      <c r="F2080" s="76"/>
      <c r="G2080" s="114" t="s">
        <v>1131</v>
      </c>
      <c r="H2080" s="121"/>
    </row>
    <row r="2081" spans="1:8" ht="30" customHeight="1" x14ac:dyDescent="0.5">
      <c r="A2081" s="73"/>
      <c r="B2081" s="92"/>
      <c r="C2081" s="97"/>
      <c r="D2081" s="100"/>
      <c r="E2081" s="74"/>
      <c r="F2081" s="76"/>
      <c r="G2081" s="114" t="s">
        <v>1131</v>
      </c>
      <c r="H2081" s="121"/>
    </row>
    <row r="2082" spans="1:8" ht="30" customHeight="1" x14ac:dyDescent="0.5">
      <c r="A2082" s="73"/>
      <c r="B2082" s="92"/>
      <c r="C2082" s="97"/>
      <c r="D2082" s="100"/>
      <c r="E2082" s="74"/>
      <c r="F2082" s="76"/>
      <c r="G2082" s="114" t="s">
        <v>1131</v>
      </c>
      <c r="H2082" s="121"/>
    </row>
    <row r="2083" spans="1:8" ht="30" customHeight="1" x14ac:dyDescent="0.5">
      <c r="A2083" s="73"/>
      <c r="B2083" s="92"/>
      <c r="C2083" s="97"/>
      <c r="D2083" s="100"/>
      <c r="E2083" s="74"/>
      <c r="F2083" s="76"/>
      <c r="G2083" s="114" t="s">
        <v>1131</v>
      </c>
      <c r="H2083" s="121"/>
    </row>
    <row r="2084" spans="1:8" ht="30" customHeight="1" x14ac:dyDescent="0.5">
      <c r="A2084" s="73"/>
      <c r="B2084" s="92"/>
      <c r="C2084" s="97"/>
      <c r="D2084" s="100"/>
      <c r="E2084" s="74"/>
      <c r="F2084" s="76"/>
      <c r="G2084" s="114" t="s">
        <v>1131</v>
      </c>
      <c r="H2084" s="121"/>
    </row>
    <row r="2085" spans="1:8" ht="30" customHeight="1" x14ac:dyDescent="0.5">
      <c r="A2085" s="73"/>
      <c r="B2085" s="92"/>
      <c r="C2085" s="97"/>
      <c r="D2085" s="100"/>
      <c r="E2085" s="74"/>
      <c r="F2085" s="76"/>
      <c r="G2085" s="114" t="s">
        <v>1131</v>
      </c>
      <c r="H2085" s="121"/>
    </row>
    <row r="2086" spans="1:8" ht="30" customHeight="1" x14ac:dyDescent="0.5">
      <c r="A2086" s="73"/>
      <c r="B2086" s="92"/>
      <c r="C2086" s="97"/>
      <c r="D2086" s="100"/>
      <c r="E2086" s="74"/>
      <c r="F2086" s="76"/>
      <c r="G2086" s="114" t="s">
        <v>1131</v>
      </c>
      <c r="H2086" s="121"/>
    </row>
    <row r="2087" spans="1:8" ht="30" customHeight="1" x14ac:dyDescent="0.5">
      <c r="A2087" s="73"/>
      <c r="B2087" s="92"/>
      <c r="C2087" s="97"/>
      <c r="D2087" s="100"/>
      <c r="E2087" s="74"/>
      <c r="F2087" s="76"/>
      <c r="G2087" s="116" t="s">
        <v>1131</v>
      </c>
      <c r="H2087" s="121"/>
    </row>
    <row r="2088" spans="1:8" ht="30" customHeight="1" x14ac:dyDescent="0.5">
      <c r="A2088" s="73"/>
      <c r="B2088" s="92"/>
      <c r="C2088" s="97"/>
      <c r="D2088" s="100"/>
      <c r="E2088" s="74"/>
      <c r="F2088" s="76"/>
      <c r="G2088" s="114" t="s">
        <v>1131</v>
      </c>
      <c r="H2088" s="121"/>
    </row>
    <row r="2089" spans="1:8" ht="30" customHeight="1" x14ac:dyDescent="0.5">
      <c r="A2089" s="73"/>
      <c r="B2089" s="92"/>
      <c r="C2089" s="97"/>
      <c r="D2089" s="100"/>
      <c r="E2089" s="74"/>
      <c r="F2089" s="76"/>
      <c r="G2089" s="116" t="s">
        <v>1131</v>
      </c>
      <c r="H2089" s="121"/>
    </row>
    <row r="2090" spans="1:8" ht="30" customHeight="1" x14ac:dyDescent="0.5">
      <c r="A2090" s="73"/>
      <c r="B2090" s="92"/>
      <c r="C2090" s="97"/>
      <c r="D2090" s="100"/>
      <c r="E2090" s="74"/>
      <c r="F2090" s="76"/>
      <c r="G2090" s="114" t="s">
        <v>1131</v>
      </c>
      <c r="H2090" s="121"/>
    </row>
    <row r="2091" spans="1:8" ht="30" customHeight="1" x14ac:dyDescent="0.5">
      <c r="A2091" s="73"/>
      <c r="B2091" s="92"/>
      <c r="C2091" s="97"/>
      <c r="D2091" s="100"/>
      <c r="E2091" s="74"/>
      <c r="F2091" s="76"/>
      <c r="G2091" s="114" t="s">
        <v>1131</v>
      </c>
      <c r="H2091" s="121"/>
    </row>
    <row r="2092" spans="1:8" ht="30" customHeight="1" x14ac:dyDescent="0.5">
      <c r="A2092" s="73"/>
      <c r="B2092" s="92"/>
      <c r="C2092" s="97"/>
      <c r="D2092" s="100"/>
      <c r="E2092" s="74"/>
      <c r="F2092" s="76"/>
      <c r="G2092" s="114" t="s">
        <v>1131</v>
      </c>
      <c r="H2092" s="121"/>
    </row>
    <row r="2093" spans="1:8" ht="30" customHeight="1" x14ac:dyDescent="0.5">
      <c r="A2093" s="73"/>
      <c r="B2093" s="92"/>
      <c r="C2093" s="97"/>
      <c r="D2093" s="100"/>
      <c r="E2093" s="74"/>
      <c r="F2093" s="76"/>
      <c r="G2093" s="114"/>
      <c r="H2093" s="121"/>
    </row>
    <row r="2094" spans="1:8" ht="30" customHeight="1" x14ac:dyDescent="0.5">
      <c r="A2094" s="73"/>
      <c r="B2094" s="92"/>
      <c r="C2094" s="97"/>
      <c r="D2094" s="100"/>
      <c r="E2094" s="74"/>
      <c r="F2094" s="76"/>
      <c r="G2094" s="114"/>
      <c r="H2094" s="121"/>
    </row>
    <row r="2095" spans="1:8" ht="30" customHeight="1" x14ac:dyDescent="0.5">
      <c r="A2095" s="73"/>
      <c r="B2095" s="92"/>
      <c r="C2095" s="97"/>
      <c r="D2095" s="100"/>
      <c r="E2095" s="74"/>
      <c r="F2095" s="76"/>
      <c r="G2095" s="114"/>
      <c r="H2095" s="121"/>
    </row>
    <row r="2096" spans="1:8" ht="30" customHeight="1" x14ac:dyDescent="0.5">
      <c r="A2096" s="73"/>
      <c r="B2096" s="92"/>
      <c r="C2096" s="97"/>
      <c r="D2096" s="100"/>
      <c r="E2096" s="74"/>
      <c r="F2096" s="76"/>
      <c r="G2096" s="114"/>
      <c r="H2096" s="121"/>
    </row>
    <row r="2097" spans="1:8" ht="30" customHeight="1" x14ac:dyDescent="0.5">
      <c r="A2097" s="73"/>
      <c r="B2097" s="92"/>
      <c r="C2097" s="97"/>
      <c r="D2097" s="100"/>
      <c r="E2097" s="74"/>
      <c r="F2097" s="76"/>
      <c r="G2097" s="114"/>
      <c r="H2097" s="121"/>
    </row>
    <row r="2098" spans="1:8" ht="30" customHeight="1" x14ac:dyDescent="0.5">
      <c r="A2098" s="73"/>
      <c r="B2098" s="92"/>
      <c r="C2098" s="97"/>
      <c r="D2098" s="100"/>
      <c r="E2098" s="74"/>
      <c r="F2098" s="115"/>
      <c r="G2098" s="116"/>
      <c r="H2098" s="122"/>
    </row>
    <row r="2099" spans="1:8" ht="30" customHeight="1" x14ac:dyDescent="0.5">
      <c r="A2099" s="73"/>
      <c r="B2099" s="92"/>
      <c r="C2099" s="97"/>
      <c r="D2099" s="100"/>
      <c r="E2099" s="74"/>
      <c r="F2099" s="76"/>
      <c r="G2099" s="114"/>
      <c r="H2099" s="121"/>
    </row>
    <row r="2100" spans="1:8" ht="30" customHeight="1" x14ac:dyDescent="0.5">
      <c r="A2100" s="73"/>
      <c r="B2100" s="92"/>
      <c r="C2100" s="97"/>
      <c r="D2100" s="100"/>
      <c r="E2100" s="74"/>
      <c r="F2100" s="76"/>
      <c r="G2100" s="114"/>
      <c r="H2100" s="121"/>
    </row>
    <row r="2101" spans="1:8" ht="30" customHeight="1" x14ac:dyDescent="0.5">
      <c r="A2101" s="73"/>
      <c r="B2101" s="92"/>
      <c r="C2101" s="97"/>
      <c r="D2101" s="100"/>
      <c r="E2101" s="74"/>
      <c r="F2101" s="76"/>
      <c r="G2101" s="114"/>
      <c r="H2101" s="121"/>
    </row>
    <row r="2102" spans="1:8" ht="30" customHeight="1" x14ac:dyDescent="0.5">
      <c r="A2102" s="73"/>
      <c r="B2102" s="92"/>
      <c r="C2102" s="97"/>
      <c r="D2102" s="100"/>
      <c r="E2102" s="74"/>
      <c r="F2102" s="76"/>
      <c r="G2102" s="114"/>
      <c r="H2102" s="121"/>
    </row>
    <row r="2103" spans="1:8" ht="30" customHeight="1" x14ac:dyDescent="0.5">
      <c r="A2103" s="73"/>
      <c r="B2103" s="92"/>
      <c r="C2103" s="97"/>
      <c r="D2103" s="100"/>
      <c r="E2103" s="75"/>
      <c r="F2103" s="76"/>
      <c r="G2103" s="77"/>
      <c r="H2103" s="121"/>
    </row>
    <row r="2104" spans="1:8" ht="30" customHeight="1" x14ac:dyDescent="0.5">
      <c r="A2104" s="73"/>
      <c r="B2104" s="92"/>
      <c r="C2104" s="97"/>
      <c r="D2104" s="100"/>
      <c r="E2104" s="75"/>
      <c r="F2104" s="76"/>
      <c r="G2104" s="77"/>
      <c r="H2104" s="121"/>
    </row>
    <row r="2105" spans="1:8" ht="30" customHeight="1" x14ac:dyDescent="0.5">
      <c r="A2105" s="73"/>
      <c r="B2105" s="92"/>
      <c r="C2105" s="97"/>
      <c r="D2105" s="100"/>
      <c r="E2105" s="75"/>
      <c r="F2105" s="76"/>
      <c r="G2105" s="77"/>
      <c r="H2105" s="121"/>
    </row>
    <row r="2106" spans="1:8" ht="30" customHeight="1" x14ac:dyDescent="0.5">
      <c r="A2106" s="73"/>
      <c r="B2106" s="92"/>
      <c r="C2106" s="97"/>
      <c r="D2106" s="100"/>
      <c r="E2106" s="75"/>
      <c r="F2106" s="76"/>
      <c r="G2106" s="77"/>
      <c r="H2106" s="121"/>
    </row>
    <row r="2107" spans="1:8" ht="30" customHeight="1" x14ac:dyDescent="0.4">
      <c r="A2107" s="71"/>
      <c r="B2107" s="93"/>
      <c r="C2107" s="98"/>
      <c r="D2107" s="101"/>
      <c r="E2107" s="72"/>
      <c r="F2107" s="76"/>
      <c r="G2107" s="77"/>
      <c r="H2107" s="121"/>
    </row>
    <row r="2108" spans="1:8" ht="30" customHeight="1" x14ac:dyDescent="0.4">
      <c r="A2108" s="71"/>
      <c r="B2108" s="93"/>
      <c r="C2108" s="98"/>
      <c r="D2108" s="101"/>
      <c r="E2108" s="72"/>
      <c r="F2108" s="76"/>
      <c r="G2108" s="77"/>
      <c r="H2108" s="121"/>
    </row>
    <row r="2109" spans="1:8" ht="30" customHeight="1" x14ac:dyDescent="0.4">
      <c r="A2109" s="71"/>
      <c r="B2109" s="93"/>
      <c r="C2109" s="98"/>
      <c r="D2109" s="101"/>
      <c r="E2109" s="72"/>
      <c r="F2109" s="76"/>
      <c r="G2109" s="77"/>
      <c r="H2109" s="121"/>
    </row>
    <row r="2110" spans="1:8" ht="30" customHeight="1" x14ac:dyDescent="0.4">
      <c r="A2110" s="71"/>
      <c r="B2110" s="93"/>
      <c r="C2110" s="98"/>
      <c r="D2110" s="101"/>
      <c r="E2110" s="72"/>
      <c r="F2110" s="76"/>
      <c r="G2110" s="77"/>
      <c r="H2110" s="121"/>
    </row>
    <row r="2111" spans="1:8" ht="30" customHeight="1" x14ac:dyDescent="0.4">
      <c r="A2111" s="71"/>
      <c r="B2111" s="94"/>
      <c r="C2111" s="94"/>
      <c r="D2111" s="101"/>
      <c r="E2111" s="72"/>
      <c r="F2111" s="76"/>
      <c r="G2111" s="77"/>
      <c r="H2111" s="121"/>
    </row>
    <row r="2112" spans="1:8" ht="30" customHeight="1" x14ac:dyDescent="0.4">
      <c r="A2112" s="71"/>
      <c r="B2112" s="94"/>
      <c r="C2112" s="94"/>
      <c r="D2112" s="101"/>
      <c r="E2112" s="72"/>
      <c r="F2112" s="76"/>
      <c r="G2112" s="77"/>
      <c r="H2112" s="121"/>
    </row>
    <row r="2113" spans="1:9" ht="30" customHeight="1" x14ac:dyDescent="0.4">
      <c r="A2113" s="79"/>
      <c r="B2113" s="95"/>
      <c r="C2113" s="95"/>
      <c r="D2113" s="102"/>
      <c r="E2113" s="80"/>
      <c r="F2113" s="81"/>
      <c r="G2113" s="82"/>
      <c r="H2113" s="123"/>
    </row>
    <row r="2114" spans="1:9" s="65" customFormat="1" ht="30" customHeight="1" x14ac:dyDescent="0.4">
      <c r="A2114" s="83"/>
      <c r="B2114" s="96"/>
      <c r="C2114" s="96"/>
      <c r="D2114" s="96"/>
      <c r="E2114" s="84"/>
      <c r="F2114" s="82"/>
      <c r="G2114" s="82"/>
      <c r="H2114" s="124"/>
    </row>
    <row r="2115" spans="1:9" ht="38.25" customHeight="1" x14ac:dyDescent="0.25">
      <c r="A2115" s="157" t="s">
        <v>360</v>
      </c>
      <c r="B2115" s="157"/>
      <c r="C2115" s="157"/>
      <c r="D2115" s="157"/>
      <c r="E2115" s="157"/>
      <c r="F2115" s="157"/>
      <c r="G2115" s="157"/>
      <c r="H2115" s="157"/>
    </row>
    <row r="2116" spans="1:9" ht="134.25" customHeight="1" x14ac:dyDescent="0.25">
      <c r="A2116" s="158" t="s">
        <v>1635</v>
      </c>
      <c r="B2116" s="158"/>
      <c r="C2116" s="158"/>
      <c r="D2116" s="158"/>
      <c r="E2116" s="158"/>
      <c r="F2116" s="158"/>
      <c r="G2116" s="158"/>
      <c r="H2116" s="158"/>
      <c r="I2116" s="68"/>
    </row>
    <row r="2117" spans="1:9" ht="41.25" customHeight="1" x14ac:dyDescent="0.4"/>
    <row r="2118" spans="1:9" ht="37.5" customHeight="1" x14ac:dyDescent="0.4"/>
    <row r="2119" spans="1:9" ht="18.75" customHeight="1" x14ac:dyDescent="0.4"/>
    <row r="2120" spans="1:9" ht="55.5" customHeight="1" x14ac:dyDescent="0.4"/>
    <row r="2122" spans="1:9" ht="30" customHeight="1" x14ac:dyDescent="0.4"/>
    <row r="2123" spans="1:9" ht="30" customHeight="1" x14ac:dyDescent="0.4"/>
    <row r="2124" spans="1:9" ht="30" customHeight="1" x14ac:dyDescent="0.4"/>
    <row r="2125" spans="1:9" ht="30" customHeight="1" x14ac:dyDescent="0.4"/>
    <row r="2126" spans="1:9" ht="30" customHeight="1" x14ac:dyDescent="0.4"/>
    <row r="2127" spans="1:9" ht="30" customHeight="1" x14ac:dyDescent="0.4"/>
    <row r="2128" spans="1:9" ht="30" customHeight="1" x14ac:dyDescent="0.4"/>
    <row r="2129" ht="30" customHeight="1" x14ac:dyDescent="0.4"/>
    <row r="2130" ht="30" customHeight="1" x14ac:dyDescent="0.4"/>
    <row r="2131" ht="30" customHeight="1" x14ac:dyDescent="0.4"/>
    <row r="2132" ht="30" customHeight="1" x14ac:dyDescent="0.4"/>
    <row r="2133" ht="30" customHeight="1" x14ac:dyDescent="0.4"/>
    <row r="2134" ht="30" customHeight="1" x14ac:dyDescent="0.4"/>
    <row r="2135" ht="30" customHeight="1" x14ac:dyDescent="0.4"/>
    <row r="2136" ht="30" customHeight="1" x14ac:dyDescent="0.4"/>
    <row r="2137" ht="30" customHeight="1" x14ac:dyDescent="0.4"/>
    <row r="2138" ht="30" customHeight="1" x14ac:dyDescent="0.4"/>
    <row r="2139" ht="30" customHeight="1" x14ac:dyDescent="0.4"/>
    <row r="2140" ht="30" customHeight="1" x14ac:dyDescent="0.4"/>
    <row r="2141" ht="30" customHeight="1" x14ac:dyDescent="0.4"/>
    <row r="2142" ht="30" customHeight="1" x14ac:dyDescent="0.4"/>
    <row r="2143" ht="30" customHeight="1" x14ac:dyDescent="0.4"/>
    <row r="2144" ht="30" customHeight="1" x14ac:dyDescent="0.4"/>
    <row r="2145" spans="1:8" ht="30" customHeight="1" x14ac:dyDescent="0.4"/>
    <row r="2146" spans="1:8" ht="30" customHeight="1" x14ac:dyDescent="0.4"/>
    <row r="2147" spans="1:8" ht="30" customHeight="1" x14ac:dyDescent="0.4"/>
    <row r="2148" spans="1:8" ht="30" customHeight="1" x14ac:dyDescent="0.4"/>
    <row r="2149" spans="1:8" ht="30" customHeight="1" x14ac:dyDescent="0.4"/>
    <row r="2150" spans="1:8" ht="30" customHeight="1" x14ac:dyDescent="0.4"/>
    <row r="2151" spans="1:8" ht="30" customHeight="1" x14ac:dyDescent="0.4"/>
    <row r="2152" spans="1:8" ht="30" customHeight="1" x14ac:dyDescent="0.4"/>
    <row r="2153" spans="1:8" ht="30" customHeight="1" x14ac:dyDescent="0.4"/>
    <row r="2154" spans="1:8" ht="30" customHeight="1" x14ac:dyDescent="0.4"/>
    <row r="2155" spans="1:8" ht="30" customHeight="1" x14ac:dyDescent="0.4"/>
    <row r="2156" spans="1:8" ht="30" customHeight="1" x14ac:dyDescent="0.4"/>
    <row r="2157" spans="1:8" ht="30" customHeight="1" x14ac:dyDescent="0.4"/>
    <row r="2158" spans="1:8" ht="30" customHeight="1" x14ac:dyDescent="0.4"/>
    <row r="2159" spans="1:8" ht="30" customHeight="1" x14ac:dyDescent="0.4"/>
    <row r="2160" spans="1:8" s="65" customFormat="1" ht="30" customHeight="1" x14ac:dyDescent="0.4">
      <c r="A2160" s="66"/>
      <c r="B2160" s="90"/>
      <c r="C2160" s="90"/>
      <c r="D2160" s="90"/>
      <c r="E2160" s="67"/>
      <c r="F2160" s="113"/>
      <c r="G2160" s="113"/>
      <c r="H2160" s="120"/>
    </row>
    <row r="2161" spans="9:9" ht="38.25" customHeight="1" x14ac:dyDescent="0.4"/>
    <row r="2162" spans="9:9" ht="134.25" customHeight="1" x14ac:dyDescent="0.4">
      <c r="I2162" s="68"/>
    </row>
  </sheetData>
  <mergeCells count="230">
    <mergeCell ref="A1564:H1564"/>
    <mergeCell ref="A1474:H1474"/>
    <mergeCell ref="A1476:H1476"/>
    <mergeCell ref="F1478:H1478"/>
    <mergeCell ref="A1517:H1517"/>
    <mergeCell ref="A1518:H1518"/>
    <mergeCell ref="A1520:H1520"/>
    <mergeCell ref="A1522:H1522"/>
    <mergeCell ref="F1524:H1524"/>
    <mergeCell ref="A1563:H1563"/>
    <mergeCell ref="A94:H94"/>
    <mergeCell ref="A1430:H1430"/>
    <mergeCell ref="F1432:H1432"/>
    <mergeCell ref="A1471:H1471"/>
    <mergeCell ref="A1472:H1472"/>
    <mergeCell ref="A1382:H1382"/>
    <mergeCell ref="A1384:H1384"/>
    <mergeCell ref="F1386:H1386"/>
    <mergeCell ref="A1425:H1425"/>
    <mergeCell ref="A1426:H1426"/>
    <mergeCell ref="A1428:H1428"/>
    <mergeCell ref="A1334:H1334"/>
    <mergeCell ref="A1336:H1336"/>
    <mergeCell ref="A1338:H1338"/>
    <mergeCell ref="F1340:H1340"/>
    <mergeCell ref="A1379:H1379"/>
    <mergeCell ref="A1380:H1380"/>
    <mergeCell ref="A1290:H1290"/>
    <mergeCell ref="A1292:H1292"/>
    <mergeCell ref="F1294:H1294"/>
    <mergeCell ref="A1333:H1333"/>
    <mergeCell ref="F1248:H1248"/>
    <mergeCell ref="A1287:H1287"/>
    <mergeCell ref="A1288:H1288"/>
    <mergeCell ref="A1200:H1200"/>
    <mergeCell ref="F1202:H1202"/>
    <mergeCell ref="A1241:H1241"/>
    <mergeCell ref="A1242:H1242"/>
    <mergeCell ref="A1244:H1244"/>
    <mergeCell ref="A1246:H1246"/>
    <mergeCell ref="A1152:H1152"/>
    <mergeCell ref="A1154:H1154"/>
    <mergeCell ref="F1156:H1156"/>
    <mergeCell ref="A1195:H1195"/>
    <mergeCell ref="A1196:H1196"/>
    <mergeCell ref="A1198:H1198"/>
    <mergeCell ref="A1104:H1104"/>
    <mergeCell ref="A1106:H1106"/>
    <mergeCell ref="A1108:H1108"/>
    <mergeCell ref="F1110:H1110"/>
    <mergeCell ref="A1149:H1149"/>
    <mergeCell ref="A1150:H1150"/>
    <mergeCell ref="A1057:H1057"/>
    <mergeCell ref="A1058:H1058"/>
    <mergeCell ref="A1060:H1060"/>
    <mergeCell ref="A1062:H1062"/>
    <mergeCell ref="F1064:H1064"/>
    <mergeCell ref="A1103:H1103"/>
    <mergeCell ref="F972:H972"/>
    <mergeCell ref="A1011:H1011"/>
    <mergeCell ref="A1012:H1012"/>
    <mergeCell ref="A1014:H1014"/>
    <mergeCell ref="A1016:H1016"/>
    <mergeCell ref="F1018:H1018"/>
    <mergeCell ref="A924:H924"/>
    <mergeCell ref="F926:H926"/>
    <mergeCell ref="A965:H965"/>
    <mergeCell ref="A966:H966"/>
    <mergeCell ref="A968:H968"/>
    <mergeCell ref="A970:H970"/>
    <mergeCell ref="A876:H876"/>
    <mergeCell ref="A878:H878"/>
    <mergeCell ref="F880:H880"/>
    <mergeCell ref="A919:H919"/>
    <mergeCell ref="A920:H920"/>
    <mergeCell ref="A922:H922"/>
    <mergeCell ref="A828:H828"/>
    <mergeCell ref="A830:H830"/>
    <mergeCell ref="A832:H832"/>
    <mergeCell ref="F834:H834"/>
    <mergeCell ref="A873:H873"/>
    <mergeCell ref="A874:H874"/>
    <mergeCell ref="A781:H781"/>
    <mergeCell ref="A782:H782"/>
    <mergeCell ref="A784:H784"/>
    <mergeCell ref="A786:H786"/>
    <mergeCell ref="F788:H788"/>
    <mergeCell ref="A827:H827"/>
    <mergeCell ref="F696:H696"/>
    <mergeCell ref="A735:H735"/>
    <mergeCell ref="A736:H736"/>
    <mergeCell ref="A738:H738"/>
    <mergeCell ref="A740:H740"/>
    <mergeCell ref="F742:H742"/>
    <mergeCell ref="A648:H648"/>
    <mergeCell ref="F650:H650"/>
    <mergeCell ref="A689:H689"/>
    <mergeCell ref="A690:H690"/>
    <mergeCell ref="A692:H692"/>
    <mergeCell ref="A694:H694"/>
    <mergeCell ref="A600:H600"/>
    <mergeCell ref="A602:H602"/>
    <mergeCell ref="F604:H604"/>
    <mergeCell ref="A643:H643"/>
    <mergeCell ref="A644:H644"/>
    <mergeCell ref="A646:H646"/>
    <mergeCell ref="A552:H552"/>
    <mergeCell ref="A554:H554"/>
    <mergeCell ref="A556:H556"/>
    <mergeCell ref="F558:H558"/>
    <mergeCell ref="A597:H597"/>
    <mergeCell ref="A598:H598"/>
    <mergeCell ref="A505:H505"/>
    <mergeCell ref="A506:H506"/>
    <mergeCell ref="A508:H508"/>
    <mergeCell ref="A510:H510"/>
    <mergeCell ref="F512:H512"/>
    <mergeCell ref="A551:H551"/>
    <mergeCell ref="F420:H420"/>
    <mergeCell ref="A459:H459"/>
    <mergeCell ref="A460:H460"/>
    <mergeCell ref="A462:H462"/>
    <mergeCell ref="A464:H464"/>
    <mergeCell ref="F466:H466"/>
    <mergeCell ref="A372:H372"/>
    <mergeCell ref="F374:H374"/>
    <mergeCell ref="A413:H413"/>
    <mergeCell ref="A414:H414"/>
    <mergeCell ref="A416:H416"/>
    <mergeCell ref="A418:H418"/>
    <mergeCell ref="A326:H326"/>
    <mergeCell ref="F328:H328"/>
    <mergeCell ref="A367:H367"/>
    <mergeCell ref="A368:H368"/>
    <mergeCell ref="A370:H370"/>
    <mergeCell ref="A276:H276"/>
    <mergeCell ref="A278:H278"/>
    <mergeCell ref="A280:H280"/>
    <mergeCell ref="F282:H282"/>
    <mergeCell ref="A321:H321"/>
    <mergeCell ref="A322:H322"/>
    <mergeCell ref="F236:H236"/>
    <mergeCell ref="A275:H275"/>
    <mergeCell ref="F144:H144"/>
    <mergeCell ref="A183:H183"/>
    <mergeCell ref="A184:H184"/>
    <mergeCell ref="A186:H186"/>
    <mergeCell ref="A188:H188"/>
    <mergeCell ref="F190:H190"/>
    <mergeCell ref="A324:H324"/>
    <mergeCell ref="F6:H6"/>
    <mergeCell ref="A46:H46"/>
    <mergeCell ref="A4:H4"/>
    <mergeCell ref="A2:H2"/>
    <mergeCell ref="A45:H45"/>
    <mergeCell ref="A1566:H1566"/>
    <mergeCell ref="A1568:H1568"/>
    <mergeCell ref="F1570:H1570"/>
    <mergeCell ref="A1609:H1609"/>
    <mergeCell ref="A96:H96"/>
    <mergeCell ref="F98:H98"/>
    <mergeCell ref="A137:H137"/>
    <mergeCell ref="A138:H138"/>
    <mergeCell ref="A140:H140"/>
    <mergeCell ref="A142:H142"/>
    <mergeCell ref="A48:H48"/>
    <mergeCell ref="A50:H50"/>
    <mergeCell ref="F52:H52"/>
    <mergeCell ref="A91:H91"/>
    <mergeCell ref="A92:H92"/>
    <mergeCell ref="A229:H229"/>
    <mergeCell ref="A230:H230"/>
    <mergeCell ref="A232:H232"/>
    <mergeCell ref="A234:H234"/>
    <mergeCell ref="A1610:H1610"/>
    <mergeCell ref="A1612:H1612"/>
    <mergeCell ref="A1614:H1614"/>
    <mergeCell ref="F1616:H1616"/>
    <mergeCell ref="A1655:H1655"/>
    <mergeCell ref="A1656:H1656"/>
    <mergeCell ref="A1658:H1658"/>
    <mergeCell ref="A1660:H1660"/>
    <mergeCell ref="F1662:H1662"/>
    <mergeCell ref="A1701:H1701"/>
    <mergeCell ref="A1702:H1702"/>
    <mergeCell ref="A1704:H1704"/>
    <mergeCell ref="A1706:H1706"/>
    <mergeCell ref="F1708:H1708"/>
    <mergeCell ref="A1747:H1747"/>
    <mergeCell ref="A1748:H1748"/>
    <mergeCell ref="A1750:H1750"/>
    <mergeCell ref="A1752:H1752"/>
    <mergeCell ref="F1754:H1754"/>
    <mergeCell ref="A1793:H1793"/>
    <mergeCell ref="A1794:H1794"/>
    <mergeCell ref="A1796:H1796"/>
    <mergeCell ref="A1798:H1798"/>
    <mergeCell ref="F1800:H1800"/>
    <mergeCell ref="A1839:H1839"/>
    <mergeCell ref="A1840:H1840"/>
    <mergeCell ref="A1842:H1842"/>
    <mergeCell ref="A1844:H1844"/>
    <mergeCell ref="F1846:H1846"/>
    <mergeCell ref="A1885:H1885"/>
    <mergeCell ref="A1886:H1886"/>
    <mergeCell ref="A1888:H1888"/>
    <mergeCell ref="A1890:H1890"/>
    <mergeCell ref="F1892:H1892"/>
    <mergeCell ref="A1931:H1931"/>
    <mergeCell ref="A1932:H1932"/>
    <mergeCell ref="A1934:H1934"/>
    <mergeCell ref="A1936:H1936"/>
    <mergeCell ref="F1938:H1938"/>
    <mergeCell ref="A1977:H1977"/>
    <mergeCell ref="A1978:H1978"/>
    <mergeCell ref="A2070:H2070"/>
    <mergeCell ref="A2072:H2072"/>
    <mergeCell ref="A2074:H2074"/>
    <mergeCell ref="F2076:H2076"/>
    <mergeCell ref="A2115:H2115"/>
    <mergeCell ref="A2116:H2116"/>
    <mergeCell ref="A1980:H1980"/>
    <mergeCell ref="A1982:H1982"/>
    <mergeCell ref="F1984:H1984"/>
    <mergeCell ref="A2023:H2023"/>
    <mergeCell ref="A2024:H2024"/>
    <mergeCell ref="A2026:H2026"/>
    <mergeCell ref="A2028:H2028"/>
    <mergeCell ref="F2030:H2030"/>
    <mergeCell ref="A2069:H2069"/>
  </mergeCells>
  <phoneticPr fontId="18" type="noConversion"/>
  <printOptions horizontalCentered="1"/>
  <pageMargins left="0.5" right="0.25" top="0.5" bottom="0.25" header="0.5" footer="0.25"/>
  <pageSetup scale="49" orientation="portrait" r:id="rId1"/>
  <headerFooter>
    <oddHeader>&amp;R&amp;16&amp;D</oddHeader>
  </headerFooter>
  <drawing r:id="rId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street rate - benefits</vt:lpstr>
      <vt:lpstr>INDEX</vt:lpstr>
      <vt:lpstr>Master Book</vt:lpstr>
      <vt:lpstr>HVAC Price Guide</vt:lpstr>
      <vt:lpstr>'HVAC Price Guide'!Print_Area</vt:lpstr>
      <vt:lpstr>INDEX!Print_Area</vt:lpstr>
      <vt:lpstr>'Master Book'!Print_Area</vt:lpstr>
    </vt:vector>
  </TitlesOfParts>
  <Company>EPC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elekes</dc:creator>
  <cp:lastModifiedBy>Tim Williamson</cp:lastModifiedBy>
  <cp:lastPrinted>2011-06-16T13:29:45Z</cp:lastPrinted>
  <dcterms:created xsi:type="dcterms:W3CDTF">2000-09-08T14:26:01Z</dcterms:created>
  <dcterms:modified xsi:type="dcterms:W3CDTF">2025-05-09T20:24:23Z</dcterms:modified>
</cp:coreProperties>
</file>